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100" tabRatio="500" activeTab="2"/>
  </bookViews>
  <sheets>
    <sheet name="Pair_identify" sheetId="1" r:id="rId1"/>
    <sheet name="ITM_Table" sheetId="4" r:id="rId2"/>
    <sheet name="ETM_Table" sheetId="3" r:id="rId3"/>
    <sheet name="rank" sheetId="2" r:id="rId4"/>
    <sheet name="March27 data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B23" i="1"/>
  <c r="B22" i="1"/>
  <c r="B21" i="1"/>
  <c r="B10" i="1"/>
  <c r="B8" i="1"/>
  <c r="B16" i="4"/>
  <c r="B14" i="4"/>
  <c r="B6" i="4"/>
  <c r="B5" i="1"/>
  <c r="C9" i="1"/>
  <c r="C10" i="1"/>
  <c r="B19" i="1"/>
  <c r="D8" i="1"/>
  <c r="B12" i="4"/>
  <c r="B4" i="4"/>
  <c r="B6" i="1"/>
  <c r="C7" i="1"/>
  <c r="B11" i="1"/>
  <c r="B4" i="1"/>
  <c r="B17" i="1"/>
  <c r="B29" i="1"/>
  <c r="D29" i="1"/>
  <c r="D2" i="1"/>
  <c r="D31" i="1"/>
  <c r="C32" i="1"/>
  <c r="C2" i="1"/>
  <c r="C3" i="1"/>
  <c r="C4" i="1"/>
  <c r="C5" i="1"/>
  <c r="C6" i="1"/>
  <c r="C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D21" i="1"/>
  <c r="B12" i="3"/>
  <c r="B16" i="3"/>
  <c r="B14" i="3"/>
  <c r="B10" i="3"/>
  <c r="B10" i="4"/>
  <c r="B25" i="1"/>
  <c r="B20" i="1"/>
  <c r="B26" i="1"/>
  <c r="B3" i="1"/>
  <c r="B7" i="1"/>
  <c r="B9" i="1"/>
  <c r="B12" i="1"/>
  <c r="B13" i="1"/>
  <c r="B14" i="1"/>
  <c r="B15" i="1"/>
  <c r="B16" i="1"/>
  <c r="B18" i="1"/>
  <c r="B24" i="1"/>
  <c r="B27" i="1"/>
  <c r="B28" i="1"/>
  <c r="B30" i="1"/>
  <c r="B31" i="1"/>
  <c r="B32" i="1"/>
  <c r="B33" i="1"/>
  <c r="B2" i="1"/>
  <c r="B8" i="3"/>
  <c r="B6" i="3"/>
  <c r="B4" i="3"/>
  <c r="B2" i="3"/>
  <c r="D9" i="1"/>
  <c r="D5" i="1"/>
  <c r="B8" i="4"/>
  <c r="D18" i="1"/>
  <c r="D17" i="1"/>
  <c r="D11" i="1"/>
  <c r="D16" i="1"/>
  <c r="D12" i="1"/>
  <c r="F2" i="1"/>
  <c r="F3" i="1"/>
  <c r="B2" i="4"/>
  <c r="D3" i="1"/>
  <c r="D4" i="1"/>
  <c r="D6" i="1"/>
  <c r="D7" i="1"/>
  <c r="D10" i="1"/>
  <c r="D13" i="1"/>
  <c r="D14" i="1"/>
  <c r="D15" i="1"/>
  <c r="D19" i="1"/>
  <c r="D20" i="1"/>
  <c r="D22" i="1"/>
  <c r="D23" i="1"/>
  <c r="D24" i="1"/>
  <c r="D25" i="1"/>
  <c r="D26" i="1"/>
  <c r="D27" i="1"/>
  <c r="D28" i="1"/>
  <c r="D30" i="1"/>
  <c r="F1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5" i="1"/>
  <c r="F14" i="1"/>
  <c r="F13" i="1"/>
  <c r="F12" i="1"/>
  <c r="F11" i="1"/>
  <c r="F10" i="1"/>
  <c r="F9" i="1"/>
  <c r="F7" i="1"/>
  <c r="F6" i="1"/>
  <c r="F5" i="1"/>
  <c r="F4" i="1"/>
  <c r="M3" i="1"/>
  <c r="M2" i="1"/>
</calcChain>
</file>

<file path=xl/sharedStrings.xml><?xml version="1.0" encoding="utf-8"?>
<sst xmlns="http://schemas.openxmlformats.org/spreadsheetml/2006/main" count="128" uniqueCount="40">
  <si>
    <t>List of V mode frequency (Hz)</t>
  </si>
  <si>
    <t>Note</t>
  </si>
  <si>
    <t>err1</t>
  </si>
  <si>
    <t>err2</t>
  </si>
  <si>
    <t>err3</t>
  </si>
  <si>
    <t>err 0.01</t>
  </si>
  <si>
    <t>err 0.02</t>
  </si>
  <si>
    <t>err 0</t>
  </si>
  <si>
    <t>Ave</t>
  </si>
  <si>
    <t>%</t>
  </si>
  <si>
    <t>deviate from 0.07 by 0</t>
  </si>
  <si>
    <t>|err|-0.07</t>
  </si>
  <si>
    <t>Pair</t>
  </si>
  <si>
    <t>Linewidth</t>
  </si>
  <si>
    <t>Location</t>
  </si>
  <si>
    <t>ETMY</t>
  </si>
  <si>
    <t>ITM pair</t>
  </si>
  <si>
    <t>Average</t>
  </si>
  <si>
    <t>test mass</t>
  </si>
  <si>
    <t>ETM pair</t>
  </si>
  <si>
    <t>ETMX</t>
  </si>
  <si>
    <t>|err|</t>
  </si>
  <si>
    <t>Identified by Dan</t>
  </si>
  <si>
    <t>ITMX</t>
  </si>
  <si>
    <t>ITMY</t>
  </si>
  <si>
    <t>Dan's best guess</t>
  </si>
  <si>
    <t>New line! Identified by Dan. Rung up by the damping filter</t>
  </si>
  <si>
    <t>Goal: Find V frequency +- 0.07 and determine where they belong</t>
  </si>
  <si>
    <t>used</t>
  </si>
  <si>
    <t>Dan guesses ITMX</t>
  </si>
  <si>
    <t>My guess</t>
  </si>
  <si>
    <t>verified. This line is real</t>
  </si>
  <si>
    <t>New line!</t>
  </si>
  <si>
    <t>4 QUADs, 4 fiber per QUAD, 2 modes per fiber: total 33 V mode frequency (currently missing one)</t>
  </si>
  <si>
    <t>re-identified by Dan</t>
  </si>
  <si>
    <t>Was ETMX</t>
  </si>
  <si>
    <t>ITMY my guess</t>
  </si>
  <si>
    <t>not sure…but works nicely</t>
  </si>
  <si>
    <t>unidentified</t>
  </si>
  <si>
    <t>Cast this aside for now. No clear cut between ITMX and ITMY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</si>
</sst>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6600"/>
      <name val="Calibri"/>
      <scheme val="minor"/>
    </font>
    <font>
      <sz val="12"/>
      <color theme="3" tint="0.39997558519241921"/>
      <name val="Calibri"/>
      <scheme val="minor"/>
    </font>
    <font>
      <sz val="12"/>
      <color theme="6" tint="-0.249977111117893"/>
      <name val="Calibri"/>
      <scheme val="minor"/>
    </font>
    <font>
      <sz val="12"/>
      <name val="Calibri"/>
      <scheme val="minor"/>
    </font>
    <font>
      <sz val="12"/>
      <color theme="0" tint="-0.34998626667073579"/>
      <name val="Calibri"/>
      <scheme val="minor"/>
    </font>
    <font>
      <sz val="12"/>
      <color theme="7" tint="0.39997558519241921"/>
      <name val="Calibri"/>
      <scheme val="minor"/>
    </font>
    <font>
      <sz val="12"/>
      <color rgb="FFFF0000"/>
      <name val="Calibri"/>
      <family val="2"/>
      <scheme val="minor"/>
    </font>
    <font>
      <b/>
      <sz val="12"/>
      <name val="Calibri"/>
      <scheme val="minor"/>
    </font>
    <font>
      <b/>
      <sz val="12"/>
      <color rgb="FFFF0000"/>
      <name val="Calibri"/>
      <scheme val="minor"/>
    </font>
    <font>
      <b/>
      <sz val="12"/>
      <color rgb="FF3366FF"/>
      <name val="Calibri"/>
      <scheme val="minor"/>
    </font>
    <font>
      <sz val="12"/>
      <color theme="0" tint="-0.499984740745262"/>
      <name val="Calibri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/>
    <xf numFmtId="2" fontId="1" fillId="0" borderId="0" xfId="0" applyNumberFormat="1" applyFont="1" applyFill="1"/>
    <xf numFmtId="0" fontId="7" fillId="2" borderId="0" xfId="0" applyFont="1" applyFill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4" xfId="0" applyFont="1" applyBorder="1"/>
    <xf numFmtId="0" fontId="9" fillId="0" borderId="5" xfId="0" applyFont="1" applyBorder="1"/>
    <xf numFmtId="0" fontId="6" fillId="0" borderId="4" xfId="0" applyFont="1" applyBorder="1"/>
    <xf numFmtId="0" fontId="6" fillId="0" borderId="5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1" xfId="0" applyFont="1" applyBorder="1"/>
    <xf numFmtId="0" fontId="7" fillId="0" borderId="0" xfId="0" applyFont="1" applyFill="1"/>
    <xf numFmtId="0" fontId="0" fillId="2" borderId="4" xfId="0" applyFont="1" applyFill="1" applyBorder="1"/>
    <xf numFmtId="0" fontId="0" fillId="0" borderId="5" xfId="0" applyFont="1" applyBorder="1"/>
    <xf numFmtId="164" fontId="0" fillId="3" borderId="4" xfId="0" applyNumberFormat="1" applyFont="1" applyFill="1" applyBorder="1"/>
    <xf numFmtId="164" fontId="0" fillId="0" borderId="5" xfId="0" applyNumberFormat="1" applyFont="1" applyFill="1" applyBorder="1"/>
    <xf numFmtId="0" fontId="0" fillId="0" borderId="5" xfId="0" applyFont="1" applyFill="1" applyBorder="1"/>
    <xf numFmtId="0" fontId="0" fillId="3" borderId="4" xfId="0" applyFont="1" applyFill="1" applyBorder="1"/>
    <xf numFmtId="0" fontId="0" fillId="4" borderId="4" xfId="0" applyFont="1" applyFill="1" applyBorder="1"/>
    <xf numFmtId="0" fontId="0" fillId="5" borderId="4" xfId="0" applyFont="1" applyFill="1" applyBorder="1"/>
    <xf numFmtId="0" fontId="0" fillId="7" borderId="4" xfId="0" applyFont="1" applyFill="1" applyBorder="1"/>
    <xf numFmtId="0" fontId="11" fillId="0" borderId="0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6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/>
    <xf numFmtId="2" fontId="7" fillId="0" borderId="0" xfId="0" applyNumberFormat="1" applyFont="1" applyFill="1"/>
    <xf numFmtId="2" fontId="11" fillId="0" borderId="0" xfId="0" applyNumberFormat="1" applyFont="1" applyFill="1"/>
    <xf numFmtId="0" fontId="11" fillId="0" borderId="0" xfId="0" applyFont="1" applyFill="1"/>
    <xf numFmtId="2" fontId="13" fillId="0" borderId="0" xfId="0" applyNumberFormat="1" applyFont="1" applyFill="1"/>
    <xf numFmtId="0" fontId="11" fillId="6" borderId="0" xfId="0" applyFont="1" applyFill="1"/>
    <xf numFmtId="2" fontId="13" fillId="6" borderId="0" xfId="0" applyNumberFormat="1" applyFont="1" applyFill="1"/>
    <xf numFmtId="2" fontId="11" fillId="6" borderId="0" xfId="0" applyNumberFormat="1" applyFont="1" applyFill="1"/>
    <xf numFmtId="0" fontId="11" fillId="7" borderId="0" xfId="0" applyFont="1" applyFill="1"/>
    <xf numFmtId="2" fontId="13" fillId="7" borderId="0" xfId="0" applyNumberFormat="1" applyFont="1" applyFill="1"/>
    <xf numFmtId="2" fontId="11" fillId="7" borderId="0" xfId="0" applyNumberFormat="1" applyFont="1" applyFill="1"/>
    <xf numFmtId="0" fontId="7" fillId="7" borderId="0" xfId="0" applyFont="1" applyFill="1"/>
    <xf numFmtId="0" fontId="8" fillId="0" borderId="0" xfId="0" applyFont="1" applyFill="1"/>
    <xf numFmtId="0" fontId="7" fillId="6" borderId="0" xfId="0" applyFont="1" applyFill="1"/>
    <xf numFmtId="2" fontId="7" fillId="6" borderId="0" xfId="0" applyNumberFormat="1" applyFont="1" applyFill="1"/>
    <xf numFmtId="0" fontId="14" fillId="6" borderId="0" xfId="0" applyFont="1" applyFill="1"/>
    <xf numFmtId="0" fontId="12" fillId="0" borderId="0" xfId="0" applyFont="1" applyFill="1"/>
    <xf numFmtId="0" fontId="11" fillId="7" borderId="0" xfId="0" applyFont="1" applyFill="1" applyBorder="1"/>
    <xf numFmtId="0" fontId="14" fillId="7" borderId="0" xfId="0" applyFont="1" applyFill="1"/>
    <xf numFmtId="0" fontId="11" fillId="8" borderId="0" xfId="0" applyFont="1" applyFill="1"/>
    <xf numFmtId="2" fontId="13" fillId="8" borderId="0" xfId="0" applyNumberFormat="1" applyFont="1" applyFill="1"/>
    <xf numFmtId="2" fontId="11" fillId="8" borderId="0" xfId="0" applyNumberFormat="1" applyFont="1" applyFill="1"/>
    <xf numFmtId="0" fontId="7" fillId="8" borderId="0" xfId="0" applyFont="1" applyFill="1"/>
    <xf numFmtId="0" fontId="14" fillId="8" borderId="0" xfId="0" applyFont="1" applyFill="1"/>
    <xf numFmtId="0" fontId="11" fillId="8" borderId="0" xfId="0" applyFont="1" applyFill="1" applyBorder="1"/>
    <xf numFmtId="0" fontId="0" fillId="8" borderId="0" xfId="0" applyFont="1" applyFill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3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5" workbookViewId="0">
      <selection activeCell="A22" sqref="A22"/>
    </sheetView>
  </sheetViews>
  <sheetFormatPr baseColWidth="10" defaultRowHeight="15" x14ac:dyDescent="0"/>
  <cols>
    <col min="1" max="1" width="27.5" style="3" customWidth="1"/>
    <col min="2" max="5" width="10.83203125" style="37"/>
    <col min="6" max="6" width="10.83203125" style="3"/>
    <col min="7" max="7" width="21.6640625" style="3" customWidth="1"/>
    <col min="8" max="8" width="21.1640625" style="3" customWidth="1"/>
    <col min="9" max="9" width="8.1640625" style="19" customWidth="1"/>
  </cols>
  <sheetData>
    <row r="1" spans="1:14">
      <c r="A1" s="34" t="s">
        <v>0</v>
      </c>
      <c r="B1" s="38" t="s">
        <v>2</v>
      </c>
      <c r="C1" s="38" t="s">
        <v>3</v>
      </c>
      <c r="D1" s="38" t="s">
        <v>4</v>
      </c>
      <c r="E1" s="38"/>
      <c r="F1" s="38" t="s">
        <v>13</v>
      </c>
      <c r="G1" s="38" t="s">
        <v>14</v>
      </c>
      <c r="H1" s="38" t="s">
        <v>1</v>
      </c>
      <c r="I1" s="38"/>
      <c r="J1" s="4"/>
      <c r="K1" s="5"/>
      <c r="L1" t="s">
        <v>7</v>
      </c>
      <c r="M1" t="s">
        <v>10</v>
      </c>
    </row>
    <row r="2" spans="1:14" s="1" customFormat="1">
      <c r="A2" s="41">
        <v>500.05349999999999</v>
      </c>
      <c r="B2" s="42">
        <f>(A2-A3)/2</f>
        <v>-7.9250000000001819E-2</v>
      </c>
      <c r="C2" s="43">
        <f>(A2-A4)/2</f>
        <v>-0.51924999999999955</v>
      </c>
      <c r="D2" s="43">
        <f>(A2-A5)/2</f>
        <v>-0.57725000000002069</v>
      </c>
      <c r="E2" s="43"/>
      <c r="F2" s="41">
        <f>500.057-500.051</f>
        <v>6.0000000000286491E-3</v>
      </c>
      <c r="G2" s="41" t="s">
        <v>23</v>
      </c>
      <c r="H2" s="41" t="s">
        <v>22</v>
      </c>
      <c r="I2" s="39"/>
      <c r="K2" s="30"/>
      <c r="L2" s="1" t="s">
        <v>5</v>
      </c>
      <c r="M2" s="1">
        <f>(0.01*100)/0.07</f>
        <v>14.285714285714285</v>
      </c>
      <c r="N2" s="1" t="s">
        <v>9</v>
      </c>
    </row>
    <row r="3" spans="1:14" s="1" customFormat="1">
      <c r="A3" s="41">
        <v>500.21199999999999</v>
      </c>
      <c r="B3" s="43">
        <f>(A3-A4)/2</f>
        <v>-0.43999999999999773</v>
      </c>
      <c r="C3" s="43">
        <f t="shared" ref="C3:C31" si="0">(A3-A5)/2</f>
        <v>-0.49800000000001887</v>
      </c>
      <c r="D3" s="43">
        <f>(A3-A6)/2</f>
        <v>-0.52100000000001501</v>
      </c>
      <c r="E3" s="43"/>
      <c r="F3" s="41">
        <f>500.214-500.21</f>
        <v>4.0000000000190994E-3</v>
      </c>
      <c r="G3" s="41" t="s">
        <v>23</v>
      </c>
      <c r="H3" s="41" t="s">
        <v>22</v>
      </c>
      <c r="I3" s="39"/>
      <c r="K3" s="31"/>
      <c r="L3" s="1" t="s">
        <v>6</v>
      </c>
      <c r="M3" s="1">
        <f>(0.02*100)/0.07</f>
        <v>28.571428571428569</v>
      </c>
      <c r="N3" s="1" t="s">
        <v>9</v>
      </c>
    </row>
    <row r="4" spans="1:14" s="1" customFormat="1">
      <c r="A4" s="41">
        <v>501.09199999999998</v>
      </c>
      <c r="B4" s="42">
        <f>(A4-A5)/2</f>
        <v>-5.8000000000021146E-2</v>
      </c>
      <c r="C4" s="42">
        <f t="shared" si="0"/>
        <v>-8.100000000001728E-2</v>
      </c>
      <c r="D4" s="43">
        <f t="shared" ref="D4:D30" si="1">(A4-A7)/2</f>
        <v>-0.17900000000000205</v>
      </c>
      <c r="E4" s="43"/>
      <c r="F4" s="41">
        <f>501.095-501.089</f>
        <v>6.0000000000286491E-3</v>
      </c>
      <c r="G4" s="41" t="s">
        <v>23</v>
      </c>
      <c r="H4" s="41" t="s">
        <v>22</v>
      </c>
      <c r="I4" s="39"/>
      <c r="K4" s="35"/>
      <c r="L4" s="35"/>
      <c r="M4" s="35"/>
      <c r="N4" s="35"/>
    </row>
    <row r="5" spans="1:14" s="35" customFormat="1">
      <c r="A5" s="41">
        <v>501.20800000000003</v>
      </c>
      <c r="B5" s="43">
        <f>(A5-A6)/2</f>
        <v>-2.2999999999996135E-2</v>
      </c>
      <c r="C5" s="43">
        <f t="shared" si="0"/>
        <v>-0.1209999999999809</v>
      </c>
      <c r="D5" s="43">
        <f>(A5-A8)/2</f>
        <v>-0.13899999999998158</v>
      </c>
      <c r="E5" s="43"/>
      <c r="F5" s="49">
        <f>-501.203+501.21</f>
        <v>7.0000000000050022E-3</v>
      </c>
      <c r="G5" s="51" t="s">
        <v>23</v>
      </c>
      <c r="H5" s="49" t="s">
        <v>30</v>
      </c>
      <c r="I5" s="19"/>
      <c r="J5" s="36"/>
      <c r="K5" s="33"/>
      <c r="L5" s="1" t="s">
        <v>28</v>
      </c>
      <c r="M5" s="1"/>
      <c r="N5" s="1"/>
    </row>
    <row r="6" spans="1:14" s="1" customFormat="1" ht="16" customHeight="1">
      <c r="A6" s="41">
        <v>501.25400000000002</v>
      </c>
      <c r="B6" s="43">
        <f>(A6-A7)/2</f>
        <v>-9.7999999999984766E-2</v>
      </c>
      <c r="C6" s="43">
        <f t="shared" si="0"/>
        <v>-0.11599999999998545</v>
      </c>
      <c r="D6" s="43">
        <f t="shared" si="1"/>
        <v>-0.17599999999998772</v>
      </c>
      <c r="E6" s="43"/>
      <c r="F6" s="41">
        <f>-501.249+501.257</f>
        <v>7.9999999999813554E-3</v>
      </c>
      <c r="G6" s="41" t="s">
        <v>23</v>
      </c>
      <c r="H6" s="41" t="s">
        <v>22</v>
      </c>
      <c r="I6" s="39"/>
    </row>
    <row r="7" spans="1:14" s="1" customFormat="1">
      <c r="A7" s="41">
        <v>501.45</v>
      </c>
      <c r="B7" s="43">
        <f t="shared" ref="B7:B30" si="2">(A7-A8)/2</f>
        <v>-1.8000000000000682E-2</v>
      </c>
      <c r="C7" s="42">
        <f>(A7-A9)/2</f>
        <v>-7.8000000000002956E-2</v>
      </c>
      <c r="D7" s="43">
        <f t="shared" si="1"/>
        <v>-0.11600000000001387</v>
      </c>
      <c r="E7" s="43"/>
      <c r="F7" s="41">
        <f>-501.448+501.452</f>
        <v>4.0000000000190994E-3</v>
      </c>
      <c r="G7" s="41" t="s">
        <v>23</v>
      </c>
      <c r="H7" s="41" t="s">
        <v>22</v>
      </c>
      <c r="I7" s="39"/>
    </row>
    <row r="8" spans="1:14" s="1" customFormat="1">
      <c r="A8" s="39">
        <v>501.48599999999999</v>
      </c>
      <c r="B8" s="40">
        <f>(A8-A9)/2</f>
        <v>-6.0000000000002274E-2</v>
      </c>
      <c r="C8" s="38">
        <f t="shared" si="0"/>
        <v>-9.8000000000013188E-2</v>
      </c>
      <c r="D8" s="38">
        <f>(A8-A11)/2</f>
        <v>-0.13150000000001683</v>
      </c>
      <c r="E8" s="38"/>
      <c r="F8" s="39"/>
      <c r="G8" s="48"/>
      <c r="H8" s="19" t="s">
        <v>38</v>
      </c>
      <c r="I8" s="39" t="s">
        <v>39</v>
      </c>
      <c r="K8" s="2"/>
      <c r="L8" s="2"/>
      <c r="M8" s="2"/>
      <c r="N8" s="2"/>
    </row>
    <row r="9" spans="1:14" s="2" customFormat="1">
      <c r="A9" s="58">
        <v>501.60599999999999</v>
      </c>
      <c r="B9" s="57">
        <f>(A9-A10)/2</f>
        <v>-3.8000000000010914E-2</v>
      </c>
      <c r="C9" s="56">
        <f>(A9-A11)/2</f>
        <v>-7.1500000000014552E-2</v>
      </c>
      <c r="D9" s="57">
        <f>(A9-A12)/2</f>
        <v>-0.10249999999999204</v>
      </c>
      <c r="E9" s="57"/>
      <c r="F9" s="58">
        <f>-501.604+501.608</f>
        <v>4.0000000000190994E-3</v>
      </c>
      <c r="G9" s="59"/>
      <c r="H9" s="61" t="s">
        <v>29</v>
      </c>
      <c r="I9" s="19"/>
      <c r="K9" s="1"/>
      <c r="L9" s="1"/>
      <c r="M9" s="1"/>
      <c r="N9" s="1"/>
    </row>
    <row r="10" spans="1:14" s="1" customFormat="1">
      <c r="A10" s="55">
        <v>501.68200000000002</v>
      </c>
      <c r="B10" s="57">
        <f>(A10-A11)/2</f>
        <v>-3.3500000000003638E-2</v>
      </c>
      <c r="C10" s="56">
        <f>(A10-A12)/2</f>
        <v>-6.4499999999981128E-2</v>
      </c>
      <c r="D10" s="57">
        <f>(A10-A13)/2</f>
        <v>-0.46949999999998226</v>
      </c>
      <c r="E10" s="57"/>
      <c r="F10" s="55">
        <f>-501.676+501.686</f>
        <v>9.9999999999909051E-3</v>
      </c>
      <c r="G10" s="55" t="s">
        <v>24</v>
      </c>
      <c r="H10" s="55" t="s">
        <v>22</v>
      </c>
      <c r="I10" s="39"/>
    </row>
    <row r="11" spans="1:14" s="1" customFormat="1">
      <c r="A11" s="55">
        <v>501.74900000000002</v>
      </c>
      <c r="B11" s="57">
        <f>(A11-A12)/2</f>
        <v>-3.099999999997749E-2</v>
      </c>
      <c r="C11" s="57">
        <f t="shared" si="0"/>
        <v>-0.43599999999997863</v>
      </c>
      <c r="D11" s="57">
        <f>(A11-A14)/2</f>
        <v>-0.49750000000000227</v>
      </c>
      <c r="E11" s="57"/>
      <c r="F11" s="55">
        <f>-501.744+501.752</f>
        <v>7.9999999999813554E-3</v>
      </c>
      <c r="G11" s="55" t="s">
        <v>24</v>
      </c>
      <c r="H11" s="55" t="s">
        <v>22</v>
      </c>
      <c r="I11" s="39"/>
      <c r="K11"/>
      <c r="L11"/>
      <c r="M11"/>
      <c r="N11"/>
    </row>
    <row r="12" spans="1:14">
      <c r="A12" s="58">
        <v>501.81099999999998</v>
      </c>
      <c r="B12" s="57">
        <f>(A12-A13)/2</f>
        <v>-0.40500000000000114</v>
      </c>
      <c r="C12" s="57">
        <f t="shared" si="0"/>
        <v>-0.46650000000002478</v>
      </c>
      <c r="D12" s="57">
        <f>(A12-A15)/2</f>
        <v>-0.59800000000001319</v>
      </c>
      <c r="E12" s="57"/>
      <c r="F12" s="58">
        <f>-501.809+501.813</f>
        <v>3.999999999962256E-3</v>
      </c>
      <c r="G12" s="59" t="s">
        <v>24</v>
      </c>
      <c r="H12" s="59" t="s">
        <v>30</v>
      </c>
    </row>
    <row r="13" spans="1:14" s="1" customFormat="1">
      <c r="A13" s="41">
        <v>502.62099999999998</v>
      </c>
      <c r="B13" s="42">
        <f>(A13-A14)/2</f>
        <v>-6.1500000000023647E-2</v>
      </c>
      <c r="C13" s="43">
        <f t="shared" si="0"/>
        <v>-0.19300000000001205</v>
      </c>
      <c r="D13" s="43">
        <f t="shared" si="1"/>
        <v>-0.24900000000002365</v>
      </c>
      <c r="E13" s="43"/>
      <c r="F13" s="41">
        <f>-502.617+502.623</f>
        <v>5.9999999999718057E-3</v>
      </c>
      <c r="G13" s="41" t="s">
        <v>23</v>
      </c>
      <c r="H13" s="41" t="s">
        <v>22</v>
      </c>
      <c r="I13" s="39"/>
    </row>
    <row r="14" spans="1:14" s="1" customFormat="1">
      <c r="A14" s="41">
        <v>502.74400000000003</v>
      </c>
      <c r="B14" s="43">
        <f>(A14-A15)/2</f>
        <v>-0.1314999999999884</v>
      </c>
      <c r="C14" s="43">
        <f t="shared" si="0"/>
        <v>-0.1875</v>
      </c>
      <c r="D14" s="43">
        <f t="shared" si="1"/>
        <v>-1.0294999999999845</v>
      </c>
      <c r="E14" s="43"/>
      <c r="F14" s="41">
        <f>-502.739+502.748</f>
        <v>9.0000000000145519E-3</v>
      </c>
      <c r="G14" s="41" t="s">
        <v>23</v>
      </c>
      <c r="H14" s="41" t="s">
        <v>22</v>
      </c>
      <c r="I14" s="39"/>
    </row>
    <row r="15" spans="1:14" s="1" customFormat="1">
      <c r="A15" s="55">
        <v>503.00700000000001</v>
      </c>
      <c r="B15" s="56">
        <f>(A15-A16)/2</f>
        <v>-5.6000000000011596E-2</v>
      </c>
      <c r="C15" s="57">
        <f t="shared" si="0"/>
        <v>-0.89799999999999613</v>
      </c>
      <c r="D15" s="57">
        <f>(A15-A18)/2</f>
        <v>-0.93225000000001046</v>
      </c>
      <c r="E15" s="57"/>
      <c r="F15" s="55">
        <f>-503.004+503.01</f>
        <v>5.9999999999718057E-3</v>
      </c>
      <c r="G15" s="55" t="s">
        <v>24</v>
      </c>
      <c r="H15" s="55" t="s">
        <v>26</v>
      </c>
      <c r="I15" s="39"/>
      <c r="K15"/>
      <c r="L15"/>
      <c r="M15"/>
      <c r="N15"/>
    </row>
    <row r="16" spans="1:14">
      <c r="A16" s="58">
        <v>503.11900000000003</v>
      </c>
      <c r="B16" s="57">
        <f>(A16-A17)/2</f>
        <v>-0.84199999999998454</v>
      </c>
      <c r="C16" s="57">
        <f t="shared" si="0"/>
        <v>-0.87624999999999886</v>
      </c>
      <c r="D16" s="57">
        <f>(A16-A19)/2</f>
        <v>-1.2339999999999804</v>
      </c>
      <c r="E16" s="57"/>
      <c r="F16" s="58">
        <f>-503.117+503.122</f>
        <v>4.9999999999954525E-3</v>
      </c>
      <c r="G16" s="55" t="s">
        <v>24</v>
      </c>
      <c r="H16" s="55" t="s">
        <v>22</v>
      </c>
      <c r="I16" s="39"/>
    </row>
    <row r="17" spans="1:14">
      <c r="A17" s="58">
        <v>504.803</v>
      </c>
      <c r="B17" s="57">
        <f>(A17-A18)/2</f>
        <v>-3.4250000000014325E-2</v>
      </c>
      <c r="C17" s="57">
        <f t="shared" si="0"/>
        <v>-0.39199999999999591</v>
      </c>
      <c r="D17" s="57">
        <f>(A17-A20)/2</f>
        <v>-0.45199999999999818</v>
      </c>
      <c r="E17" s="57"/>
      <c r="F17" s="58"/>
      <c r="G17" s="58" t="s">
        <v>24</v>
      </c>
      <c r="H17" s="55" t="s">
        <v>31</v>
      </c>
      <c r="I17" s="19" t="s">
        <v>36</v>
      </c>
    </row>
    <row r="18" spans="1:14" s="1" customFormat="1">
      <c r="A18" s="55">
        <v>504.87150000000003</v>
      </c>
      <c r="B18" s="57">
        <f>(A18-A19)/2</f>
        <v>-0.35774999999998158</v>
      </c>
      <c r="C18" s="57">
        <f t="shared" si="0"/>
        <v>-0.41774999999998386</v>
      </c>
      <c r="D18" s="57">
        <f>(A18-A22)/2</f>
        <v>-0.46674999999999045</v>
      </c>
      <c r="E18" s="57"/>
      <c r="F18" s="55">
        <f>-504.868+504.874</f>
        <v>6.0000000000286491E-3</v>
      </c>
      <c r="G18" s="55" t="s">
        <v>24</v>
      </c>
      <c r="H18" s="60" t="s">
        <v>34</v>
      </c>
      <c r="I18" s="29" t="s">
        <v>35</v>
      </c>
      <c r="J18" s="32"/>
    </row>
    <row r="19" spans="1:14" s="1" customFormat="1">
      <c r="A19" s="44">
        <v>505.58699999999999</v>
      </c>
      <c r="B19" s="45">
        <f>(A19-A20)/2</f>
        <v>-6.0000000000002274E-2</v>
      </c>
      <c r="C19" s="45">
        <f t="shared" si="0"/>
        <v>-6.1499999999995225E-2</v>
      </c>
      <c r="D19" s="46">
        <f>(A19-A23)/2</f>
        <v>-0.66750000000001819</v>
      </c>
      <c r="E19" s="46"/>
      <c r="F19" s="44">
        <f>-505.583+505.591</f>
        <v>7.9999999999813554E-3</v>
      </c>
      <c r="G19" s="44" t="s">
        <v>20</v>
      </c>
      <c r="H19" s="53" t="s">
        <v>22</v>
      </c>
      <c r="I19" s="29"/>
    </row>
    <row r="20" spans="1:14" s="1" customFormat="1">
      <c r="A20" s="44">
        <v>505.70699999999999</v>
      </c>
      <c r="B20" s="45">
        <f>(A20-A21)/2</f>
        <v>-1.4999999999929514E-3</v>
      </c>
      <c r="C20" s="45">
        <f t="shared" si="0"/>
        <v>-4.9000000000006594E-2</v>
      </c>
      <c r="D20" s="46">
        <f>(A20-A24)/2</f>
        <v>-0.72599999999999909</v>
      </c>
      <c r="E20" s="46"/>
      <c r="F20" s="44">
        <f>-505.705+505.708</f>
        <v>3.0000000000427463E-3</v>
      </c>
      <c r="G20" s="44" t="s">
        <v>20</v>
      </c>
      <c r="H20" s="53" t="s">
        <v>22</v>
      </c>
      <c r="I20" s="29"/>
      <c r="J20" s="36"/>
    </row>
    <row r="21" spans="1:14" s="32" customFormat="1">
      <c r="A21" s="44">
        <v>505.71</v>
      </c>
      <c r="B21" s="45">
        <f>(A21-A22)/2</f>
        <v>-4.7500000000013642E-2</v>
      </c>
      <c r="C21" s="46">
        <f>(A21-A23)/2</f>
        <v>-0.60600000000002296</v>
      </c>
      <c r="D21" s="46">
        <f>(A21-A25)/2</f>
        <v>-0.74200000000001864</v>
      </c>
      <c r="E21" s="46"/>
      <c r="F21" s="44"/>
      <c r="G21" s="44" t="s">
        <v>20</v>
      </c>
      <c r="H21" s="53" t="s">
        <v>32</v>
      </c>
      <c r="I21" s="29" t="s">
        <v>37</v>
      </c>
      <c r="J21" s="52"/>
    </row>
    <row r="22" spans="1:14" s="1" customFormat="1">
      <c r="A22" s="44">
        <v>505.80500000000001</v>
      </c>
      <c r="B22" s="46">
        <f>(A22-A23)/2</f>
        <v>-0.55850000000000932</v>
      </c>
      <c r="C22" s="46">
        <f>(A22-A24)/2</f>
        <v>-0.6769999999999925</v>
      </c>
      <c r="D22" s="46">
        <f>(A22-A25)/2</f>
        <v>-0.694500000000005</v>
      </c>
      <c r="E22" s="46"/>
      <c r="F22" s="44">
        <f>-505.803+505.807</f>
        <v>4.0000000000190994E-3</v>
      </c>
      <c r="G22" s="44" t="s">
        <v>20</v>
      </c>
      <c r="H22" s="44" t="s">
        <v>22</v>
      </c>
      <c r="I22" s="39"/>
    </row>
    <row r="23" spans="1:14" s="1" customFormat="1">
      <c r="A23" s="44">
        <v>506.92200000000003</v>
      </c>
      <c r="B23" s="45">
        <f>(A23-A24)/2</f>
        <v>-0.11849999999998317</v>
      </c>
      <c r="C23" s="45">
        <f t="shared" si="0"/>
        <v>-0.13599999999999568</v>
      </c>
      <c r="D23" s="46">
        <f t="shared" si="1"/>
        <v>-0.23449999999999704</v>
      </c>
      <c r="E23" s="46"/>
      <c r="F23" s="44">
        <f>-506.919+506.924</f>
        <v>4.9999999999954525E-3</v>
      </c>
      <c r="G23" s="44" t="s">
        <v>20</v>
      </c>
      <c r="H23" s="44" t="s">
        <v>22</v>
      </c>
      <c r="I23" s="39"/>
    </row>
    <row r="24" spans="1:14" s="1" customFormat="1">
      <c r="A24" s="44">
        <v>507.15899999999999</v>
      </c>
      <c r="B24" s="45">
        <f t="shared" si="2"/>
        <v>-1.7500000000012506E-2</v>
      </c>
      <c r="C24" s="45">
        <f t="shared" si="0"/>
        <v>-0.11600000000001387</v>
      </c>
      <c r="D24" s="46">
        <f>(A24-A27)/2</f>
        <v>-0.41650000000001342</v>
      </c>
      <c r="E24" s="46"/>
      <c r="F24" s="44">
        <f>-507.157+507.161</f>
        <v>4.0000000000190994E-3</v>
      </c>
      <c r="G24" s="44" t="s">
        <v>20</v>
      </c>
      <c r="H24" s="44" t="s">
        <v>22</v>
      </c>
      <c r="I24" s="39"/>
    </row>
    <row r="25" spans="1:14" s="1" customFormat="1">
      <c r="A25" s="47">
        <v>507.19400000000002</v>
      </c>
      <c r="B25" s="46">
        <f>(A25-A26)/2</f>
        <v>-9.8500000000001364E-2</v>
      </c>
      <c r="C25" s="46">
        <f t="shared" si="0"/>
        <v>-0.39900000000000091</v>
      </c>
      <c r="D25" s="46">
        <f>(A25-A28)/2</f>
        <v>-0.40774999999999295</v>
      </c>
      <c r="E25" s="46"/>
      <c r="F25" s="47">
        <f>-507.191+507.196</f>
        <v>5.0000000000522959E-3</v>
      </c>
      <c r="G25" s="54" t="s">
        <v>20</v>
      </c>
      <c r="H25" s="54" t="s">
        <v>25</v>
      </c>
      <c r="I25" s="19"/>
    </row>
    <row r="26" spans="1:14" s="1" customFormat="1">
      <c r="A26" s="44">
        <v>507.39100000000002</v>
      </c>
      <c r="B26" s="46">
        <f>(A26-A27)/2</f>
        <v>-0.30049999999999955</v>
      </c>
      <c r="C26" s="46">
        <f t="shared" si="0"/>
        <v>-0.30924999999999159</v>
      </c>
      <c r="D26" s="46">
        <f>(A26-A29)/2</f>
        <v>-0.37749999999999773</v>
      </c>
      <c r="E26" s="46"/>
      <c r="F26" s="44">
        <f>-507.388+507.396</f>
        <v>8.0000000000381988E-3</v>
      </c>
      <c r="G26" s="44" t="s">
        <v>20</v>
      </c>
      <c r="H26" s="44" t="s">
        <v>22</v>
      </c>
      <c r="I26" s="39"/>
    </row>
    <row r="27" spans="1:14">
      <c r="A27" s="49">
        <v>507.99200000000002</v>
      </c>
      <c r="B27" s="43">
        <f>(A27-A28)/2</f>
        <v>-8.7499999999920419E-3</v>
      </c>
      <c r="C27" s="43">
        <f t="shared" si="0"/>
        <v>-7.6999999999998181E-2</v>
      </c>
      <c r="D27" s="43">
        <f t="shared" si="1"/>
        <v>-0.10699999999999932</v>
      </c>
      <c r="E27" s="43"/>
      <c r="F27" s="49">
        <f>-507.987+507.995</f>
        <v>7.9999999999813554E-3</v>
      </c>
      <c r="G27" s="49" t="s">
        <v>15</v>
      </c>
      <c r="H27" s="49" t="s">
        <v>30</v>
      </c>
      <c r="I27" s="39"/>
      <c r="K27" s="32"/>
      <c r="L27" s="32"/>
      <c r="M27" s="32"/>
      <c r="N27" s="32"/>
    </row>
    <row r="28" spans="1:14" s="32" customFormat="1">
      <c r="A28" s="41">
        <v>508.0095</v>
      </c>
      <c r="B28" s="42">
        <f>(A28-A29)/2</f>
        <v>-6.8250000000006139E-2</v>
      </c>
      <c r="C28" s="43">
        <f t="shared" si="0"/>
        <v>-9.8250000000007276E-2</v>
      </c>
      <c r="D28" s="43">
        <f t="shared" si="1"/>
        <v>-0.10525000000001228</v>
      </c>
      <c r="E28" s="43"/>
      <c r="F28" s="41">
        <f>-508.007+508.014</f>
        <v>7.0000000000050022E-3</v>
      </c>
      <c r="G28" s="41" t="s">
        <v>15</v>
      </c>
      <c r="H28" s="41" t="s">
        <v>22</v>
      </c>
      <c r="I28" s="39"/>
    </row>
    <row r="29" spans="1:14" s="32" customFormat="1">
      <c r="A29" s="41">
        <v>508.14600000000002</v>
      </c>
      <c r="B29" s="43">
        <f>(A29-A30)/2</f>
        <v>-3.0000000000001137E-2</v>
      </c>
      <c r="C29" s="42">
        <f>(A29-A31)/2</f>
        <v>-3.7000000000006139E-2</v>
      </c>
      <c r="D29" s="42">
        <f>(A29-A32)/2</f>
        <v>-7.1249999999992042E-2</v>
      </c>
      <c r="E29" s="43"/>
      <c r="F29" s="41">
        <f>-508.143+508.149</f>
        <v>6.0000000000286491E-3</v>
      </c>
      <c r="G29" s="41" t="s">
        <v>15</v>
      </c>
      <c r="H29" s="41" t="s">
        <v>22</v>
      </c>
      <c r="I29" s="39"/>
    </row>
    <row r="30" spans="1:14" s="1" customFormat="1">
      <c r="A30" s="41">
        <v>508.20600000000002</v>
      </c>
      <c r="B30" s="43">
        <f t="shared" si="2"/>
        <v>-7.0000000000050022E-3</v>
      </c>
      <c r="C30" s="42">
        <f t="shared" si="0"/>
        <v>-4.1249999999990905E-2</v>
      </c>
      <c r="D30" s="43">
        <f t="shared" si="1"/>
        <v>-0.18949999999998113</v>
      </c>
      <c r="E30" s="43"/>
      <c r="F30" s="41">
        <f>-508.202+508.209</f>
        <v>7.0000000000050022E-3</v>
      </c>
      <c r="G30" s="41" t="s">
        <v>15</v>
      </c>
      <c r="H30" s="41" t="s">
        <v>22</v>
      </c>
      <c r="I30" s="39"/>
    </row>
    <row r="31" spans="1:14" s="1" customFormat="1">
      <c r="A31" s="41">
        <v>508.22</v>
      </c>
      <c r="B31" s="43">
        <f>(A31-A32)/2</f>
        <v>-3.4249999999985903E-2</v>
      </c>
      <c r="C31" s="43">
        <f t="shared" si="0"/>
        <v>-0.18249999999997613</v>
      </c>
      <c r="D31" s="43">
        <f>(A31-A34)/2</f>
        <v>-0.22049999999998704</v>
      </c>
      <c r="E31" s="43"/>
      <c r="F31" s="41">
        <f>-508.217+508.223</f>
        <v>6.0000000000286491E-3</v>
      </c>
      <c r="G31" s="41" t="s">
        <v>15</v>
      </c>
      <c r="H31" s="41" t="s">
        <v>22</v>
      </c>
      <c r="I31" s="39"/>
      <c r="K31"/>
      <c r="L31"/>
      <c r="M31"/>
      <c r="N31"/>
    </row>
    <row r="32" spans="1:14">
      <c r="A32" s="49">
        <v>508.2885</v>
      </c>
      <c r="B32" s="43">
        <f>(A32-A33)/2</f>
        <v>-0.14824999999999022</v>
      </c>
      <c r="C32" s="43">
        <f>(A32-A34)/2</f>
        <v>-0.18625000000000114</v>
      </c>
      <c r="D32" s="50"/>
      <c r="E32" s="50"/>
      <c r="F32" s="49">
        <f>-508.287+508.291</f>
        <v>4.0000000000190994E-3</v>
      </c>
      <c r="G32" s="49" t="s">
        <v>15</v>
      </c>
      <c r="H32" s="49" t="s">
        <v>25</v>
      </c>
      <c r="K32" s="1"/>
      <c r="L32" s="1"/>
      <c r="M32" s="1"/>
      <c r="N32" s="1"/>
    </row>
    <row r="33" spans="1:14" s="1" customFormat="1">
      <c r="A33" s="41">
        <v>508.58499999999998</v>
      </c>
      <c r="B33" s="42">
        <f>(A33-A34)/2</f>
        <v>-3.8000000000010914E-2</v>
      </c>
      <c r="C33" s="43"/>
      <c r="D33" s="43"/>
      <c r="E33" s="43"/>
      <c r="F33" s="41">
        <f>-508.583+508.587</f>
        <v>3.999999999962256E-3</v>
      </c>
      <c r="G33" s="41" t="s">
        <v>15</v>
      </c>
      <c r="H33" s="41" t="s">
        <v>22</v>
      </c>
      <c r="I33" s="39"/>
    </row>
    <row r="34" spans="1:14" s="1" customFormat="1">
      <c r="A34" s="41">
        <v>508.661</v>
      </c>
      <c r="B34" s="43"/>
      <c r="C34" s="43"/>
      <c r="D34" s="43"/>
      <c r="E34" s="43"/>
      <c r="F34" s="41">
        <f>-508.659+508.663</f>
        <v>4.0000000000190994E-3</v>
      </c>
      <c r="G34" s="51" t="s">
        <v>15</v>
      </c>
      <c r="H34" s="51" t="s">
        <v>25</v>
      </c>
      <c r="I34" s="39"/>
      <c r="K34"/>
      <c r="L34"/>
      <c r="M34"/>
      <c r="N34"/>
    </row>
    <row r="37" spans="1:14">
      <c r="A37" s="3" t="s">
        <v>1</v>
      </c>
    </row>
    <row r="38" spans="1:14">
      <c r="A38" s="3" t="s">
        <v>33</v>
      </c>
    </row>
    <row r="40" spans="1:14">
      <c r="A40" s="3" t="s">
        <v>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3" sqref="E3"/>
    </sheetView>
  </sheetViews>
  <sheetFormatPr baseColWidth="10" defaultRowHeight="15" x14ac:dyDescent="0"/>
  <cols>
    <col min="4" max="4" width="11.83203125" customWidth="1"/>
    <col min="5" max="5" width="17" customWidth="1"/>
  </cols>
  <sheetData>
    <row r="1" spans="1:5">
      <c r="A1" s="62" t="s">
        <v>16</v>
      </c>
      <c r="B1" s="62" t="s">
        <v>17</v>
      </c>
      <c r="C1" s="63" t="s">
        <v>21</v>
      </c>
      <c r="D1" s="63" t="s">
        <v>18</v>
      </c>
      <c r="E1" s="64"/>
    </row>
    <row r="2" spans="1:5">
      <c r="A2" s="65">
        <v>500.05349999999999</v>
      </c>
      <c r="B2" s="66">
        <f>(A2+A3)/2</f>
        <v>500.13274999999999</v>
      </c>
      <c r="C2" s="67">
        <v>0.08</v>
      </c>
      <c r="D2" s="67" t="s">
        <v>23</v>
      </c>
      <c r="E2" s="67"/>
    </row>
    <row r="3" spans="1:5">
      <c r="A3" s="65">
        <v>500.21199999999999</v>
      </c>
      <c r="B3" s="66"/>
      <c r="C3" s="67"/>
      <c r="D3" s="67" t="s">
        <v>23</v>
      </c>
      <c r="E3" s="67"/>
    </row>
    <row r="4" spans="1:5">
      <c r="A4" s="68">
        <v>501.09199999999998</v>
      </c>
      <c r="B4" s="66">
        <f>(A4+A5)/2</f>
        <v>501.15</v>
      </c>
      <c r="C4" s="67">
        <v>0.06</v>
      </c>
      <c r="D4" s="67" t="s">
        <v>23</v>
      </c>
      <c r="E4" s="67"/>
    </row>
    <row r="5" spans="1:5">
      <c r="A5" s="68">
        <v>501.20800000000003</v>
      </c>
      <c r="B5" s="66"/>
      <c r="C5" s="67"/>
      <c r="D5" s="67" t="s">
        <v>38</v>
      </c>
      <c r="E5" s="67"/>
    </row>
    <row r="6" spans="1:5">
      <c r="A6" s="68">
        <v>501.25400000000002</v>
      </c>
      <c r="B6" s="66">
        <f>(A6+A7)/2</f>
        <v>501.35199999999998</v>
      </c>
      <c r="C6" s="67">
        <v>0.1</v>
      </c>
      <c r="D6" s="69" t="s">
        <v>23</v>
      </c>
      <c r="E6" s="67"/>
    </row>
    <row r="7" spans="1:5">
      <c r="A7" s="68">
        <v>501.45</v>
      </c>
      <c r="B7" s="66"/>
      <c r="C7" s="67"/>
      <c r="D7" s="67" t="s">
        <v>23</v>
      </c>
      <c r="E7" s="67"/>
    </row>
    <row r="8" spans="1:5">
      <c r="A8" s="65">
        <v>502.62099999999998</v>
      </c>
      <c r="B8" s="66">
        <f>(A8+A9)/2</f>
        <v>502.6825</v>
      </c>
      <c r="C8" s="70">
        <v>0.06</v>
      </c>
      <c r="D8" s="67" t="s">
        <v>23</v>
      </c>
      <c r="E8" s="67"/>
    </row>
    <row r="9" spans="1:5">
      <c r="A9" s="65">
        <v>502.74400000000003</v>
      </c>
      <c r="B9" s="70"/>
      <c r="C9" s="70"/>
      <c r="D9" s="67" t="s">
        <v>23</v>
      </c>
      <c r="E9" s="67"/>
    </row>
    <row r="10" spans="1:5">
      <c r="A10" s="65">
        <v>503.00700000000001</v>
      </c>
      <c r="B10" s="66">
        <f>(A10+A11)/2</f>
        <v>503.06299999999999</v>
      </c>
      <c r="C10" s="70">
        <v>0.06</v>
      </c>
      <c r="D10" s="70" t="s">
        <v>24</v>
      </c>
      <c r="E10" s="70"/>
    </row>
    <row r="11" spans="1:5">
      <c r="A11" s="65">
        <v>503.11900000000003</v>
      </c>
      <c r="B11" s="70"/>
      <c r="C11" s="70"/>
      <c r="D11" s="70" t="s">
        <v>24</v>
      </c>
      <c r="E11" s="70"/>
    </row>
    <row r="12" spans="1:5">
      <c r="A12" s="65">
        <v>504.803</v>
      </c>
      <c r="B12" s="66">
        <f>(A12+A13)/2</f>
        <v>504.83725000000004</v>
      </c>
      <c r="C12" s="70">
        <v>0.03</v>
      </c>
      <c r="D12" s="67" t="s">
        <v>38</v>
      </c>
      <c r="E12" s="70"/>
    </row>
    <row r="13" spans="1:5">
      <c r="A13" s="65">
        <v>504.87150000000003</v>
      </c>
      <c r="B13" s="70"/>
      <c r="C13" s="70"/>
      <c r="D13" s="71" t="s">
        <v>24</v>
      </c>
      <c r="E13" s="70"/>
    </row>
    <row r="14" spans="1:5">
      <c r="A14" s="65">
        <v>501.60599999999999</v>
      </c>
      <c r="B14" s="66">
        <f>(A14+A15)/2</f>
        <v>501.67750000000001</v>
      </c>
      <c r="C14" s="70">
        <v>7.0000000000000007E-2</v>
      </c>
      <c r="D14" s="67" t="s">
        <v>38</v>
      </c>
      <c r="E14" s="70"/>
    </row>
    <row r="15" spans="1:5">
      <c r="A15" s="65">
        <v>501.74900000000002</v>
      </c>
      <c r="B15" s="70"/>
      <c r="C15" s="70"/>
      <c r="D15" s="71" t="s">
        <v>24</v>
      </c>
      <c r="E15" s="70"/>
    </row>
    <row r="16" spans="1:5">
      <c r="A16" s="65">
        <v>501.68200000000002</v>
      </c>
      <c r="B16" s="66">
        <f>(A16+A17)/2</f>
        <v>501.74649999999997</v>
      </c>
      <c r="C16" s="70">
        <v>0.06</v>
      </c>
      <c r="D16" s="70" t="s">
        <v>24</v>
      </c>
      <c r="E16" s="70"/>
    </row>
    <row r="17" spans="1:5">
      <c r="A17" s="65">
        <v>501.81099999999998</v>
      </c>
      <c r="B17" s="70"/>
      <c r="C17" s="70"/>
      <c r="D17" s="67" t="s">
        <v>38</v>
      </c>
      <c r="E17" s="70"/>
    </row>
    <row r="18" spans="1:5">
      <c r="A18" s="67"/>
      <c r="B18" s="70"/>
      <c r="C18" s="70"/>
      <c r="D18" s="70"/>
      <c r="E18" s="7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" sqref="E2"/>
    </sheetView>
  </sheetViews>
  <sheetFormatPr baseColWidth="10" defaultRowHeight="15" x14ac:dyDescent="0"/>
  <cols>
    <col min="1" max="2" width="10.83203125" style="3"/>
    <col min="3" max="3" width="10.83203125" style="19"/>
  </cols>
  <sheetData>
    <row r="1" spans="1:5">
      <c r="A1" s="62" t="s">
        <v>19</v>
      </c>
      <c r="B1" s="62" t="s">
        <v>17</v>
      </c>
      <c r="C1" s="63" t="s">
        <v>21</v>
      </c>
      <c r="D1" s="63" t="s">
        <v>18</v>
      </c>
      <c r="E1" s="64"/>
    </row>
    <row r="2" spans="1:5">
      <c r="A2" s="65">
        <v>507.99200000000002</v>
      </c>
      <c r="B2" s="66">
        <f>(A2+A3)/2</f>
        <v>508.06900000000002</v>
      </c>
      <c r="C2" s="70">
        <v>0.08</v>
      </c>
      <c r="D2" s="70" t="s">
        <v>38</v>
      </c>
      <c r="E2" s="1"/>
    </row>
    <row r="3" spans="1:5">
      <c r="A3" s="68">
        <v>508.14600000000002</v>
      </c>
      <c r="B3" s="70"/>
      <c r="C3" s="70"/>
      <c r="D3" s="70" t="s">
        <v>15</v>
      </c>
    </row>
    <row r="4" spans="1:5">
      <c r="A4" s="68">
        <v>508.0095</v>
      </c>
      <c r="B4" s="66">
        <f>(A4+A5)/2</f>
        <v>508.10775000000001</v>
      </c>
      <c r="C4" s="70">
        <v>0.1</v>
      </c>
      <c r="D4" s="70" t="s">
        <v>15</v>
      </c>
    </row>
    <row r="5" spans="1:5">
      <c r="A5" s="65">
        <v>508.20600000000002</v>
      </c>
      <c r="B5" s="70"/>
      <c r="C5" s="70"/>
      <c r="D5" s="70" t="s">
        <v>15</v>
      </c>
    </row>
    <row r="6" spans="1:5">
      <c r="A6" s="65">
        <v>508.22</v>
      </c>
      <c r="B6" s="66">
        <f>(A6+A7)/2</f>
        <v>508.25425000000001</v>
      </c>
      <c r="C6" s="70">
        <v>0.03</v>
      </c>
      <c r="D6" s="70" t="s">
        <v>15</v>
      </c>
    </row>
    <row r="7" spans="1:5">
      <c r="A7" s="65">
        <v>508.2885</v>
      </c>
      <c r="B7" s="70"/>
      <c r="C7" s="70"/>
      <c r="D7" s="70" t="s">
        <v>15</v>
      </c>
    </row>
    <row r="8" spans="1:5">
      <c r="A8" s="65">
        <v>508.58499999999998</v>
      </c>
      <c r="B8" s="66">
        <f>(A8+A9)/2</f>
        <v>508.62299999999999</v>
      </c>
      <c r="C8" s="70">
        <v>0.04</v>
      </c>
      <c r="D8" s="70" t="s">
        <v>15</v>
      </c>
    </row>
    <row r="9" spans="1:5">
      <c r="A9" s="65">
        <v>508.661</v>
      </c>
      <c r="B9" s="70"/>
      <c r="C9" s="70"/>
      <c r="D9" s="70" t="s">
        <v>38</v>
      </c>
    </row>
    <row r="10" spans="1:5">
      <c r="A10" s="68">
        <v>505.58699999999999</v>
      </c>
      <c r="B10" s="66">
        <f>(A10+A11)/2</f>
        <v>505.64699999999999</v>
      </c>
      <c r="C10" s="70">
        <v>0.06</v>
      </c>
      <c r="D10" s="70" t="s">
        <v>20</v>
      </c>
    </row>
    <row r="11" spans="1:5">
      <c r="A11" s="68">
        <v>505.70699999999999</v>
      </c>
      <c r="B11" s="70"/>
      <c r="C11" s="70"/>
      <c r="D11" s="70" t="s">
        <v>20</v>
      </c>
    </row>
    <row r="12" spans="1:5">
      <c r="A12" s="68">
        <v>505.71</v>
      </c>
      <c r="B12" s="66">
        <f>(A12+A13)/2</f>
        <v>505.75749999999999</v>
      </c>
      <c r="C12" s="70">
        <v>0.05</v>
      </c>
      <c r="D12" s="70" t="s">
        <v>20</v>
      </c>
    </row>
    <row r="13" spans="1:5">
      <c r="A13" s="65">
        <v>505.80500000000001</v>
      </c>
      <c r="B13" s="70"/>
      <c r="C13" s="70"/>
      <c r="D13" s="71" t="s">
        <v>20</v>
      </c>
    </row>
    <row r="14" spans="1:5">
      <c r="A14" s="65">
        <v>506.92200000000003</v>
      </c>
      <c r="B14" s="66">
        <f>(A14+A15)/2</f>
        <v>507.04050000000001</v>
      </c>
      <c r="C14" s="70">
        <v>0.12</v>
      </c>
      <c r="D14" s="70" t="s">
        <v>20</v>
      </c>
    </row>
    <row r="15" spans="1:5">
      <c r="A15" s="65">
        <v>507.15899999999999</v>
      </c>
      <c r="B15" s="70"/>
      <c r="C15" s="70"/>
      <c r="D15" s="70" t="s">
        <v>20</v>
      </c>
    </row>
    <row r="16" spans="1:5">
      <c r="A16" s="65">
        <v>507.19400000000002</v>
      </c>
      <c r="B16" s="66">
        <f>(A16+A17)/2</f>
        <v>507.29250000000002</v>
      </c>
      <c r="C16" s="70">
        <v>0.1</v>
      </c>
      <c r="D16" s="70" t="s">
        <v>38</v>
      </c>
    </row>
    <row r="17" spans="1:4">
      <c r="A17" s="65">
        <v>507.39100000000002</v>
      </c>
      <c r="B17" s="70"/>
      <c r="C17" s="70"/>
      <c r="D17" s="70" t="s">
        <v>20</v>
      </c>
    </row>
    <row r="18" spans="1:4">
      <c r="A18" s="70"/>
      <c r="B18" s="70"/>
      <c r="C18" s="70"/>
      <c r="D18" s="70"/>
    </row>
    <row r="19" spans="1:4">
      <c r="A19"/>
      <c r="B19"/>
      <c r="C19"/>
    </row>
    <row r="20" spans="1:4">
      <c r="A20"/>
      <c r="B20"/>
      <c r="C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1" sqref="A31"/>
    </sheetView>
  </sheetViews>
  <sheetFormatPr baseColWidth="10" defaultRowHeight="15" x14ac:dyDescent="0"/>
  <cols>
    <col min="2" max="2" width="10.83203125" style="2"/>
    <col min="3" max="3" width="15.83203125" customWidth="1"/>
  </cols>
  <sheetData>
    <row r="1" spans="1:3">
      <c r="A1" s="18" t="s">
        <v>12</v>
      </c>
      <c r="B1" s="18" t="s">
        <v>8</v>
      </c>
      <c r="C1" s="18" t="s">
        <v>11</v>
      </c>
    </row>
    <row r="2" spans="1:3">
      <c r="A2" s="8">
        <v>501.60599999999999</v>
      </c>
      <c r="B2" s="20">
        <v>501.67750000000001</v>
      </c>
      <c r="C2" s="6">
        <v>0</v>
      </c>
    </row>
    <row r="3" spans="1:3">
      <c r="A3" s="9">
        <v>501.74900000000002</v>
      </c>
      <c r="B3" s="21"/>
      <c r="C3" s="7"/>
    </row>
    <row r="4" spans="1:3">
      <c r="A4" s="8">
        <v>508.0095</v>
      </c>
      <c r="B4" s="20">
        <v>508.07775000000004</v>
      </c>
      <c r="C4" s="6">
        <v>0</v>
      </c>
    </row>
    <row r="5" spans="1:3">
      <c r="A5" s="9">
        <v>508.14600000000002</v>
      </c>
      <c r="B5" s="21"/>
      <c r="C5" s="7"/>
    </row>
    <row r="6" spans="1:3">
      <c r="A6" s="10">
        <v>500.05349999999999</v>
      </c>
      <c r="B6" s="22">
        <v>500.13274999999999</v>
      </c>
      <c r="C6" s="6">
        <v>0.01</v>
      </c>
    </row>
    <row r="7" spans="1:3">
      <c r="A7" s="11">
        <v>500.21199999999999</v>
      </c>
      <c r="B7" s="23"/>
      <c r="C7" s="7"/>
    </row>
    <row r="8" spans="1:3">
      <c r="A8" s="10">
        <v>501.09199999999998</v>
      </c>
      <c r="B8" s="22">
        <v>501.15</v>
      </c>
      <c r="C8" s="6">
        <v>0.01</v>
      </c>
    </row>
    <row r="9" spans="1:3">
      <c r="A9" s="11">
        <v>501.20800000000003</v>
      </c>
      <c r="B9" s="23"/>
      <c r="C9" s="7"/>
    </row>
    <row r="10" spans="1:3">
      <c r="A10" s="10">
        <v>501.68200000000002</v>
      </c>
      <c r="B10" s="22">
        <v>501.74649999999997</v>
      </c>
      <c r="C10" s="6">
        <v>0.01</v>
      </c>
    </row>
    <row r="11" spans="1:3">
      <c r="A11" s="11">
        <v>501.81099999999998</v>
      </c>
      <c r="B11" s="24"/>
      <c r="C11" s="7"/>
    </row>
    <row r="12" spans="1:3">
      <c r="A12" s="10">
        <v>502.62099999999998</v>
      </c>
      <c r="B12" s="25">
        <v>502.6825</v>
      </c>
      <c r="C12" s="6">
        <v>0.01</v>
      </c>
    </row>
    <row r="13" spans="1:3">
      <c r="A13" s="11">
        <v>502.74400000000003</v>
      </c>
      <c r="B13" s="24"/>
      <c r="C13" s="7"/>
    </row>
    <row r="14" spans="1:3">
      <c r="A14" s="10">
        <v>503.00700000000001</v>
      </c>
      <c r="B14" s="25">
        <v>503.06299999999999</v>
      </c>
      <c r="C14" s="6">
        <v>0.01</v>
      </c>
    </row>
    <row r="15" spans="1:3">
      <c r="A15" s="11">
        <v>503.11900000000003</v>
      </c>
      <c r="B15" s="21"/>
      <c r="C15" s="7"/>
    </row>
    <row r="16" spans="1:3">
      <c r="A16" s="10">
        <v>505.58699999999999</v>
      </c>
      <c r="B16" s="25">
        <v>505.64699999999999</v>
      </c>
      <c r="C16" s="6">
        <v>0.01</v>
      </c>
    </row>
    <row r="17" spans="1:3">
      <c r="A17" s="11">
        <v>505.70699999999999</v>
      </c>
      <c r="B17" s="21"/>
      <c r="C17" s="7"/>
    </row>
    <row r="18" spans="1:3">
      <c r="A18" s="12">
        <v>505.71</v>
      </c>
      <c r="B18" s="26">
        <v>505.75749999999999</v>
      </c>
      <c r="C18" s="6">
        <v>0.02</v>
      </c>
    </row>
    <row r="19" spans="1:3">
      <c r="A19" s="13">
        <v>505.80500000000001</v>
      </c>
      <c r="B19" s="21"/>
      <c r="C19" s="7"/>
    </row>
    <row r="20" spans="1:3">
      <c r="A20" s="14">
        <v>501.25400000000002</v>
      </c>
      <c r="B20" s="27">
        <v>501.35199999999998</v>
      </c>
      <c r="C20" s="6">
        <v>0.03</v>
      </c>
    </row>
    <row r="21" spans="1:3">
      <c r="A21" s="15">
        <v>501.45</v>
      </c>
      <c r="B21" s="21"/>
      <c r="C21" s="7"/>
    </row>
    <row r="22" spans="1:3">
      <c r="A22" s="14">
        <v>506.92200000000003</v>
      </c>
      <c r="B22" s="27">
        <v>507.04050000000001</v>
      </c>
      <c r="C22" s="6">
        <v>0.03</v>
      </c>
    </row>
    <row r="23" spans="1:3">
      <c r="A23" s="15">
        <v>507.15899999999999</v>
      </c>
      <c r="B23" s="21"/>
      <c r="C23" s="7"/>
    </row>
    <row r="24" spans="1:3">
      <c r="A24" s="14">
        <v>507.19400000000002</v>
      </c>
      <c r="B24" s="27">
        <v>507.29250000000002</v>
      </c>
      <c r="C24" s="6">
        <v>0.03</v>
      </c>
    </row>
    <row r="25" spans="1:3">
      <c r="A25" s="15">
        <v>507.39100000000002</v>
      </c>
      <c r="B25" s="21"/>
      <c r="C25" s="7"/>
    </row>
    <row r="26" spans="1:3">
      <c r="A26" s="14">
        <v>507.99200000000002</v>
      </c>
      <c r="B26" s="27">
        <v>508.09900000000005</v>
      </c>
      <c r="C26" s="6">
        <v>0.03</v>
      </c>
    </row>
    <row r="27" spans="1:3">
      <c r="A27" s="15">
        <v>508.20600000000002</v>
      </c>
      <c r="B27" s="21"/>
      <c r="C27" s="7"/>
    </row>
    <row r="28" spans="1:3">
      <c r="A28" s="14">
        <v>508.58499999999998</v>
      </c>
      <c r="B28" s="27">
        <v>508.62299999999999</v>
      </c>
      <c r="C28" s="6">
        <v>0.03</v>
      </c>
    </row>
    <row r="29" spans="1:3">
      <c r="A29" s="15">
        <v>508.661</v>
      </c>
      <c r="B29" s="21"/>
      <c r="C29" s="7"/>
    </row>
    <row r="30" spans="1:3">
      <c r="A30" s="16">
        <v>508.22</v>
      </c>
      <c r="B30" s="28">
        <v>508.25425000000001</v>
      </c>
      <c r="C30" s="6">
        <v>0.04</v>
      </c>
    </row>
    <row r="31" spans="1:3">
      <c r="A31" s="17">
        <v>508.2885</v>
      </c>
      <c r="B31" s="21"/>
      <c r="C3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baseColWidth="10" defaultRowHeight="15" x14ac:dyDescent="0"/>
  <cols>
    <col min="1" max="1" width="27.5" style="3" customWidth="1"/>
  </cols>
  <sheetData>
    <row r="1" spans="1:3">
      <c r="A1" s="41">
        <v>500.05349999999999</v>
      </c>
      <c r="C1">
        <v>500.053</v>
      </c>
    </row>
    <row r="2" spans="1:3">
      <c r="A2" s="41">
        <v>500.21199999999999</v>
      </c>
      <c r="C2">
        <v>500.21100000000001</v>
      </c>
    </row>
    <row r="3" spans="1:3">
      <c r="A3" s="41">
        <v>501.09199999999998</v>
      </c>
      <c r="C3">
        <v>501.09100000000001</v>
      </c>
    </row>
    <row r="4" spans="1:3">
      <c r="A4" s="41">
        <v>501.20800000000003</v>
      </c>
      <c r="C4">
        <v>501.20800000000003</v>
      </c>
    </row>
    <row r="5" spans="1:3">
      <c r="A5" s="41">
        <v>501.25400000000002</v>
      </c>
      <c r="C5">
        <v>501.25400000000002</v>
      </c>
    </row>
    <row r="6" spans="1:3">
      <c r="A6" s="41">
        <v>501.45</v>
      </c>
      <c r="C6">
        <v>501.45</v>
      </c>
    </row>
    <row r="7" spans="1:3">
      <c r="A7" s="39">
        <v>501.48599999999999</v>
      </c>
    </row>
    <row r="8" spans="1:3">
      <c r="A8" s="58">
        <v>501.60599999999999</v>
      </c>
      <c r="C8">
        <v>501.60599999999999</v>
      </c>
    </row>
    <row r="9" spans="1:3">
      <c r="A9" s="55">
        <v>501.68200000000002</v>
      </c>
      <c r="C9">
        <v>501.68200000000002</v>
      </c>
    </row>
    <row r="10" spans="1:3">
      <c r="A10" s="55">
        <v>501.74900000000002</v>
      </c>
      <c r="C10">
        <v>501.74900000000002</v>
      </c>
    </row>
    <row r="11" spans="1:3">
      <c r="A11" s="58">
        <v>501.81099999999998</v>
      </c>
      <c r="C11">
        <v>501.81200000000001</v>
      </c>
    </row>
    <row r="12" spans="1:3">
      <c r="A12" s="41">
        <v>502.62099999999998</v>
      </c>
      <c r="C12">
        <v>502.62099999999998</v>
      </c>
    </row>
    <row r="13" spans="1:3">
      <c r="A13" s="41">
        <v>502.74400000000003</v>
      </c>
      <c r="C13">
        <v>502.745</v>
      </c>
    </row>
    <row r="14" spans="1:3">
      <c r="A14" s="55">
        <v>503.00700000000001</v>
      </c>
      <c r="C14">
        <v>503.00700000000001</v>
      </c>
    </row>
    <row r="15" spans="1:3">
      <c r="A15" s="58">
        <v>503.11900000000003</v>
      </c>
      <c r="C15">
        <v>503.11900000000003</v>
      </c>
    </row>
    <row r="16" spans="1:3">
      <c r="A16" s="58">
        <v>504.803</v>
      </c>
      <c r="C16">
        <v>504.80500000000001</v>
      </c>
    </row>
    <row r="17" spans="1:3">
      <c r="A17" s="55">
        <v>504.87150000000003</v>
      </c>
      <c r="C17">
        <v>504.87099999999998</v>
      </c>
    </row>
    <row r="18" spans="1:3">
      <c r="A18" s="44">
        <v>505.58699999999999</v>
      </c>
      <c r="C18">
        <v>505.58699999999999</v>
      </c>
    </row>
    <row r="19" spans="1:3">
      <c r="A19" s="44">
        <v>505.70699999999999</v>
      </c>
      <c r="C19">
        <v>505.70699999999999</v>
      </c>
    </row>
    <row r="20" spans="1:3">
      <c r="A20" s="44">
        <v>505.71</v>
      </c>
      <c r="C20">
        <v>505.71</v>
      </c>
    </row>
    <row r="21" spans="1:3">
      <c r="A21" s="44">
        <v>505.80500000000001</v>
      </c>
      <c r="C21">
        <v>505.80599999999998</v>
      </c>
    </row>
    <row r="22" spans="1:3">
      <c r="A22" s="44">
        <v>506.92200000000003</v>
      </c>
      <c r="C22">
        <v>506.92200000000003</v>
      </c>
    </row>
    <row r="23" spans="1:3">
      <c r="A23" s="44">
        <v>507.15899999999999</v>
      </c>
      <c r="C23">
        <v>507.16</v>
      </c>
    </row>
    <row r="24" spans="1:3">
      <c r="A24" s="47">
        <v>507.19400000000002</v>
      </c>
      <c r="C24">
        <v>507.19400000000002</v>
      </c>
    </row>
    <row r="25" spans="1:3">
      <c r="A25" s="44">
        <v>507.39100000000002</v>
      </c>
      <c r="C25">
        <v>507.392</v>
      </c>
    </row>
    <row r="26" spans="1:3">
      <c r="A26" s="49">
        <v>507.99200000000002</v>
      </c>
      <c r="C26">
        <v>507.99099999999999</v>
      </c>
    </row>
    <row r="27" spans="1:3">
      <c r="A27" s="41">
        <v>508.0095</v>
      </c>
      <c r="C27">
        <v>508.01100000000002</v>
      </c>
    </row>
    <row r="28" spans="1:3">
      <c r="A28" s="41">
        <v>508.14600000000002</v>
      </c>
      <c r="C28">
        <v>508.15</v>
      </c>
    </row>
    <row r="29" spans="1:3">
      <c r="A29" s="41">
        <v>508.20600000000002</v>
      </c>
    </row>
    <row r="30" spans="1:3">
      <c r="A30" s="41">
        <v>508.22</v>
      </c>
      <c r="C30">
        <v>508.22</v>
      </c>
    </row>
    <row r="31" spans="1:3">
      <c r="A31" s="49">
        <v>508.2885</v>
      </c>
      <c r="C31">
        <v>508.28899999999999</v>
      </c>
    </row>
    <row r="32" spans="1:3">
      <c r="A32" s="41">
        <v>508.58499999999998</v>
      </c>
      <c r="C32">
        <v>508.589</v>
      </c>
    </row>
    <row r="33" spans="1:3">
      <c r="A33" s="41">
        <v>508.661</v>
      </c>
      <c r="C33">
        <v>508.661</v>
      </c>
    </row>
    <row r="34" spans="1:3">
      <c r="A34"/>
    </row>
    <row r="35" spans="1:3">
      <c r="A35"/>
    </row>
    <row r="36" spans="1:3">
      <c r="A36"/>
    </row>
    <row r="37" spans="1:3">
      <c r="A37"/>
    </row>
    <row r="38" spans="1:3">
      <c r="A38"/>
    </row>
    <row r="39" spans="1:3">
      <c r="A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Pair_identify</vt:lpstr>
      <vt:lpstr>ITM_Table</vt:lpstr>
      <vt:lpstr>ETM_Table</vt:lpstr>
      <vt:lpstr>rank</vt:lpstr>
      <vt:lpstr>March27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Nutsinee Kijbunchoo</dc:creator>
  <cp:lastModifiedBy>Nutsinee Kijbunchoo</cp:lastModifiedBy>
  <dcterms:created xsi:type="dcterms:W3CDTF">2015-03-13T21:12:16Z</dcterms:created>
  <dcterms:modified xsi:type="dcterms:W3CDTF">2015-03-27T23:58:41Z</dcterms:modified>
</cp:coreProperties>
</file>