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rai/LIGO/16/16_ALIGO/160808/"/>
    </mc:Choice>
  </mc:AlternateContent>
  <bookViews>
    <workbookView xWindow="1220" yWindow="1520" windowWidth="27180" windowHeight="16100" tabRatio="500"/>
  </bookViews>
  <sheets>
    <sheet name="Sheet1" sheetId="1" r:id="rId1"/>
  </sheets>
  <definedNames>
    <definedName name="_xlnm.Print_Area" localSheetId="0">Sheet1!$A$1:$P$31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6" i="1" l="1"/>
  <c r="K9" i="1"/>
  <c r="K10" i="1"/>
  <c r="K11" i="1"/>
  <c r="K12" i="1"/>
  <c r="K13" i="1"/>
  <c r="K8" i="1"/>
  <c r="K4" i="1"/>
  <c r="K3" i="1"/>
  <c r="N16" i="1"/>
  <c r="L3" i="1"/>
  <c r="L4" i="1"/>
  <c r="L13" i="1"/>
  <c r="L12" i="1"/>
  <c r="L11" i="1"/>
  <c r="L10" i="1"/>
  <c r="L9" i="1"/>
  <c r="L8" i="1"/>
  <c r="M9" i="1"/>
  <c r="M10" i="1"/>
  <c r="H12" i="1"/>
  <c r="H8" i="1"/>
  <c r="H11" i="1"/>
  <c r="M13" i="1"/>
  <c r="H10" i="1"/>
  <c r="H13" i="1"/>
  <c r="H9" i="1"/>
  <c r="H4" i="1"/>
  <c r="H3" i="1"/>
  <c r="I4" i="1"/>
  <c r="J4" i="1"/>
  <c r="I8" i="1"/>
  <c r="J8" i="1"/>
  <c r="I9" i="1"/>
  <c r="J9" i="1"/>
  <c r="I10" i="1"/>
  <c r="J10" i="1"/>
  <c r="I11" i="1"/>
  <c r="J11" i="1"/>
  <c r="I12" i="1"/>
  <c r="J12" i="1"/>
  <c r="I13" i="1"/>
  <c r="J13" i="1"/>
  <c r="I3" i="1"/>
  <c r="J3" i="1"/>
</calcChain>
</file>

<file path=xl/sharedStrings.xml><?xml version="1.0" encoding="utf-8"?>
<sst xmlns="http://schemas.openxmlformats.org/spreadsheetml/2006/main" count="52" uniqueCount="29">
  <si>
    <t>Location</t>
  </si>
  <si>
    <t>Before OM1</t>
  </si>
  <si>
    <t>Before OMC</t>
  </si>
  <si>
    <t>Local Time</t>
  </si>
  <si>
    <t>Error</t>
  </si>
  <si>
    <t>Power Meter (mW)</t>
  </si>
  <si>
    <t>Before OM2</t>
  </si>
  <si>
    <t>Before OM3</t>
  </si>
  <si>
    <t>OM3 Trans</t>
  </si>
  <si>
    <t>OM1 Trans</t>
  </si>
  <si>
    <t>Ratio (mW/cnt)</t>
  </si>
  <si>
    <t>Fractional Error</t>
  </si>
  <si>
    <t>NA</t>
  </si>
  <si>
    <t>Expected from Trans</t>
  </si>
  <si>
    <t>Measurement Date 2016/8/8 LHO</t>
  </si>
  <si>
    <t>Reading</t>
  </si>
  <si>
    <t>Offset</t>
  </si>
  <si>
    <t>AS_C QPD (cnt)</t>
  </si>
  <si>
    <t>Avg</t>
  </si>
  <si>
    <t>RMS</t>
  </si>
  <si>
    <t>Ratio</t>
  </si>
  <si>
    <t>Optical Spec</t>
  </si>
  <si>
    <t>OM1 T=800ppm</t>
  </si>
  <si>
    <t>OM2 T=800ppm</t>
  </si>
  <si>
    <t>OM3 T=1% for AOI&lt;20deg</t>
  </si>
  <si>
    <t>Transmission from the HAM6 entrance</t>
  </si>
  <si>
    <t>HAM6 entering power vs AS_C QPD SUM (mW/cnt)</t>
  </si>
  <si>
    <t>+/-</t>
  </si>
  <si>
    <t>(+/-3%)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</si>
</sst>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E+00"/>
    <numFmt numFmtId="166" formatCode="0.E+00"/>
    <numFmt numFmtId="167" formatCode="0.0000"/>
    <numFmt numFmtId="168" formatCode="0E+00"/>
  </numFmts>
  <fonts count="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b/>
      <sz val="12"/>
      <color rgb="FF0070C0"/>
      <name val="Arial"/>
    </font>
    <font>
      <sz val="8"/>
      <name val="Calibri"/>
      <family val="2"/>
      <scheme val="minor"/>
    </font>
    <font>
      <b/>
      <sz val="12"/>
      <color rgb="FFFF0000"/>
      <name val="Arial"/>
    </font>
    <font>
      <sz val="12"/>
      <color rgb="FFFF0000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11" xfId="0" applyFon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166" fontId="2" fillId="0" borderId="13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20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8" fontId="3" fillId="0" borderId="6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20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8" fontId="3" fillId="0" borderId="8" xfId="0" applyNumberFormat="1" applyFont="1" applyBorder="1" applyAlignment="1">
      <alignment horizontal="center"/>
    </xf>
    <xf numFmtId="0" fontId="3" fillId="0" borderId="8" xfId="0" applyFont="1" applyBorder="1"/>
    <xf numFmtId="2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/>
    <xf numFmtId="0" fontId="2" fillId="0" borderId="5" xfId="0" applyFont="1" applyBorder="1" applyAlignment="1">
      <alignment horizontal="center" wrapText="1"/>
    </xf>
    <xf numFmtId="168" fontId="2" fillId="0" borderId="6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2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7" fontId="3" fillId="0" borderId="2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left"/>
    </xf>
    <xf numFmtId="0" fontId="3" fillId="0" borderId="9" xfId="0" applyFont="1" applyBorder="1"/>
    <xf numFmtId="0" fontId="3" fillId="0" borderId="6" xfId="0" applyFont="1" applyBorder="1"/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0" xfId="0" applyFont="1" applyBorder="1"/>
    <xf numFmtId="0" fontId="3" fillId="0" borderId="13" xfId="0" applyFont="1" applyBorder="1"/>
    <xf numFmtId="0" fontId="3" fillId="0" borderId="12" xfId="0" applyFont="1" applyBorder="1"/>
    <xf numFmtId="0" fontId="3" fillId="0" borderId="11" xfId="0" applyFont="1" applyBorder="1" applyAlignment="1">
      <alignment horizontal="center"/>
    </xf>
    <xf numFmtId="11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/>
    <xf numFmtId="166" fontId="6" fillId="0" borderId="3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9" fontId="7" fillId="0" borderId="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0" fillId="0" borderId="13" xfId="0" applyBorder="1" applyAlignment="1"/>
    <xf numFmtId="0" fontId="0" fillId="0" borderId="12" xfId="0" applyBorder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Sheet1!$K$7</c:f>
              <c:strCache>
                <c:ptCount val="1"/>
                <c:pt idx="0">
                  <c:v>Transmission from the HAM6 entrance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25400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(Sheet1!$L$8:$L$10,Sheet1!$L$13)</c:f>
                <c:numCache>
                  <c:formatCode>General</c:formatCode>
                  <c:ptCount val="4"/>
                  <c:pt idx="0">
                    <c:v>0.00451207650395889</c:v>
                  </c:pt>
                  <c:pt idx="1">
                    <c:v>0.00453051918668777</c:v>
                  </c:pt>
                  <c:pt idx="2">
                    <c:v>0.00460933482027425</c:v>
                  </c:pt>
                  <c:pt idx="3">
                    <c:v>0.00475010337621386</c:v>
                  </c:pt>
                </c:numCache>
              </c:numRef>
            </c:plus>
            <c:minus>
              <c:numRef>
                <c:f>(Sheet1!$L$8:$L$10,Sheet1!$L$13)</c:f>
                <c:numCache>
                  <c:formatCode>General</c:formatCode>
                  <c:ptCount val="4"/>
                  <c:pt idx="0">
                    <c:v>0.00451207650395889</c:v>
                  </c:pt>
                  <c:pt idx="1">
                    <c:v>0.00453051918668777</c:v>
                  </c:pt>
                  <c:pt idx="2">
                    <c:v>0.00460933482027425</c:v>
                  </c:pt>
                  <c:pt idx="3">
                    <c:v>0.00475010337621386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0070C0"/>
                </a:solidFill>
                <a:round/>
              </a:ln>
              <a:effectLst/>
            </c:spPr>
          </c:errBars>
          <c:cat>
            <c:strRef>
              <c:f>(Sheet1!$B$8:$B$10,Sheet1!$B$13)</c:f>
              <c:strCache>
                <c:ptCount val="4"/>
                <c:pt idx="0">
                  <c:v>Before OM1</c:v>
                </c:pt>
                <c:pt idx="1">
                  <c:v>Before OM2</c:v>
                </c:pt>
                <c:pt idx="2">
                  <c:v>Before OM3</c:v>
                </c:pt>
                <c:pt idx="3">
                  <c:v>Before OMC</c:v>
                </c:pt>
              </c:strCache>
            </c:strRef>
          </c:cat>
          <c:val>
            <c:numRef>
              <c:f>(Sheet1!$K$8:$K$10,Sheet1!$K$13)</c:f>
              <c:numCache>
                <c:formatCode>0.000E+00</c:formatCode>
                <c:ptCount val="4"/>
                <c:pt idx="0">
                  <c:v>0.976587315536972</c:v>
                </c:pt>
                <c:pt idx="1">
                  <c:v>0.998633461313912</c:v>
                </c:pt>
                <c:pt idx="2">
                  <c:v>0.97495213048662</c:v>
                </c:pt>
                <c:pt idx="3">
                  <c:v>1.009334947803774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Sheet1!$M$7</c:f>
              <c:strCache>
                <c:ptCount val="1"/>
                <c:pt idx="0">
                  <c:v>Expected from Trans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  <a:effectLst/>
            </c:spPr>
          </c:marker>
          <c:cat>
            <c:strRef>
              <c:f>(Sheet1!$B$8:$B$10,Sheet1!$B$13)</c:f>
              <c:strCache>
                <c:ptCount val="4"/>
                <c:pt idx="0">
                  <c:v>Before OM1</c:v>
                </c:pt>
                <c:pt idx="1">
                  <c:v>Before OM2</c:v>
                </c:pt>
                <c:pt idx="2">
                  <c:v>Before OM3</c:v>
                </c:pt>
                <c:pt idx="3">
                  <c:v>Before OMC</c:v>
                </c:pt>
              </c:strCache>
            </c:strRef>
          </c:cat>
          <c:val>
            <c:numRef>
              <c:f>(Sheet1!$M$8:$M$10,Sheet1!$M$13)</c:f>
              <c:numCache>
                <c:formatCode>0.000E+00</c:formatCode>
                <c:ptCount val="4"/>
                <c:pt idx="0" formatCode="General">
                  <c:v>1.0</c:v>
                </c:pt>
                <c:pt idx="1">
                  <c:v>0.999219528077622</c:v>
                </c:pt>
                <c:pt idx="2">
                  <c:v>0.998439056155243</c:v>
                </c:pt>
                <c:pt idx="3">
                  <c:v>0.982366884041092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145440"/>
        <c:axId val="2072306256"/>
      </c:lineChart>
      <c:catAx>
        <c:axId val="2103145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altLang="ja-JP" b="1">
                    <a:latin typeface="Arial" charset="0"/>
                    <a:ea typeface="Arial" charset="0"/>
                    <a:cs typeface="Arial" charset="0"/>
                  </a:rPr>
                  <a:t>Measurement</a:t>
                </a:r>
                <a:r>
                  <a:rPr lang="en-US" altLang="ja-JP" b="1" baseline="0">
                    <a:latin typeface="Arial" charset="0"/>
                    <a:ea typeface="Arial" charset="0"/>
                    <a:cs typeface="Arial" charset="0"/>
                  </a:rPr>
                  <a:t> Locations</a:t>
                </a:r>
                <a:endParaRPr lang="en-US" b="1">
                  <a:latin typeface="Arial" charset="0"/>
                  <a:ea typeface="Arial" charset="0"/>
                  <a:cs typeface="Arial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072306256"/>
        <c:crosses val="autoZero"/>
        <c:auto val="1"/>
        <c:lblAlgn val="ctr"/>
        <c:lblOffset val="100"/>
        <c:noMultiLvlLbl val="0"/>
      </c:catAx>
      <c:valAx>
        <c:axId val="207230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b="1">
                    <a:latin typeface="Arial" charset="0"/>
                    <a:ea typeface="Arial" charset="0"/>
                    <a:cs typeface="Arial" charset="0"/>
                  </a:rPr>
                  <a:t>Transmission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03145440"/>
        <c:crosses val="autoZero"/>
        <c:crossBetween val="between"/>
      </c:valAx>
      <c:spPr>
        <a:noFill/>
        <a:ln w="254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37567280137887"/>
          <c:y val="0.241208223972003"/>
          <c:w val="0.228538180270464"/>
          <c:h val="0.415731991834354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13</xdr:row>
      <xdr:rowOff>165100</xdr:rowOff>
    </xdr:from>
    <xdr:to>
      <xdr:col>12</xdr:col>
      <xdr:colOff>304800</xdr:colOff>
      <xdr:row>30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17"/>
  <sheetViews>
    <sheetView tabSelected="1" workbookViewId="0">
      <selection activeCell="A6" sqref="A6:B6"/>
    </sheetView>
  </sheetViews>
  <sheetFormatPr baseColWidth="10" defaultRowHeight="16" x14ac:dyDescent="0.2"/>
  <cols>
    <col min="1" max="1" width="10" style="4" bestFit="1" customWidth="1"/>
    <col min="2" max="2" width="13.83203125" style="4" customWidth="1"/>
    <col min="3" max="3" width="11.5" style="34" bestFit="1" customWidth="1"/>
    <col min="4" max="4" width="7.33203125" style="19" customWidth="1"/>
    <col min="5" max="5" width="7.1640625" style="4" bestFit="1" customWidth="1"/>
    <col min="6" max="6" width="8.6640625" style="4" bestFit="1" customWidth="1"/>
    <col min="7" max="7" width="9.33203125" style="4" bestFit="1" customWidth="1"/>
    <col min="8" max="8" width="10.33203125" style="4" bestFit="1" customWidth="1"/>
    <col min="9" max="9" width="9.33203125" style="36" bestFit="1" customWidth="1"/>
    <col min="10" max="10" width="9.6640625" style="19" bestFit="1" customWidth="1"/>
    <col min="11" max="11" width="20.33203125" style="23" bestFit="1" customWidth="1"/>
    <col min="12" max="12" width="6.5" style="37" bestFit="1" customWidth="1"/>
    <col min="13" max="13" width="13.1640625" style="23" customWidth="1"/>
    <col min="14" max="14" width="10.33203125" style="4" customWidth="1"/>
    <col min="15" max="15" width="3.5" style="23" bestFit="1" customWidth="1"/>
    <col min="16" max="16" width="11" style="23" customWidth="1"/>
    <col min="17" max="16384" width="10.83203125" style="23"/>
  </cols>
  <sheetData>
    <row r="1" spans="1:16" s="4" customFormat="1" ht="33" customHeight="1" x14ac:dyDescent="0.2">
      <c r="A1" s="68" t="s">
        <v>14</v>
      </c>
      <c r="B1" s="69"/>
      <c r="C1" s="70" t="s">
        <v>5</v>
      </c>
      <c r="D1" s="71"/>
      <c r="E1" s="69"/>
      <c r="F1" s="72" t="s">
        <v>17</v>
      </c>
      <c r="G1" s="73"/>
      <c r="H1" s="74" t="s">
        <v>10</v>
      </c>
      <c r="I1" s="71"/>
      <c r="J1" s="71"/>
      <c r="K1" s="1"/>
      <c r="L1" s="2"/>
      <c r="M1" s="3"/>
    </row>
    <row r="2" spans="1:16" s="10" customFormat="1" ht="32" x14ac:dyDescent="0.2">
      <c r="A2" s="1" t="s">
        <v>3</v>
      </c>
      <c r="B2" s="5" t="s">
        <v>0</v>
      </c>
      <c r="C2" s="6" t="s">
        <v>15</v>
      </c>
      <c r="D2" s="7" t="s">
        <v>16</v>
      </c>
      <c r="E2" s="5" t="s">
        <v>4</v>
      </c>
      <c r="F2" s="1" t="s">
        <v>18</v>
      </c>
      <c r="G2" s="5" t="s">
        <v>19</v>
      </c>
      <c r="H2" s="1" t="s">
        <v>20</v>
      </c>
      <c r="I2" s="8" t="s">
        <v>4</v>
      </c>
      <c r="J2" s="7" t="s">
        <v>11</v>
      </c>
      <c r="K2" s="1" t="s">
        <v>25</v>
      </c>
      <c r="L2" s="2" t="s">
        <v>4</v>
      </c>
      <c r="M2" s="9"/>
    </row>
    <row r="3" spans="1:16" x14ac:dyDescent="0.2">
      <c r="A3" s="11">
        <v>0.48472222222222222</v>
      </c>
      <c r="B3" s="12" t="s">
        <v>1</v>
      </c>
      <c r="C3" s="13">
        <v>23</v>
      </c>
      <c r="D3" s="14">
        <v>3.0000000000000001E-3</v>
      </c>
      <c r="E3" s="15">
        <v>0.1</v>
      </c>
      <c r="F3" s="16">
        <v>1388.1</v>
      </c>
      <c r="G3" s="12">
        <v>1.6</v>
      </c>
      <c r="H3" s="17">
        <f>(C3-D3)/F3</f>
        <v>1.6567250198112528E-2</v>
      </c>
      <c r="I3" s="18">
        <f>H3*SQRT((E3/C3)^2+(G3/F3)^2)</f>
        <v>7.4519860742643728E-5</v>
      </c>
      <c r="J3" s="19">
        <f>I3/H3</f>
        <v>4.498022294075912E-3</v>
      </c>
      <c r="K3" s="20">
        <f>H3/$N$16</f>
        <v>1.0234126844630282</v>
      </c>
      <c r="L3" s="21">
        <f>K3*J3</f>
        <v>4.6033330707547782E-3</v>
      </c>
      <c r="M3" s="22"/>
    </row>
    <row r="4" spans="1:16" x14ac:dyDescent="0.2">
      <c r="A4" s="24">
        <v>0.48819444444444443</v>
      </c>
      <c r="B4" s="25" t="s">
        <v>2</v>
      </c>
      <c r="C4" s="26">
        <v>21.95</v>
      </c>
      <c r="D4" s="27">
        <v>3.0000000000000001E-3</v>
      </c>
      <c r="E4" s="25">
        <v>0.1</v>
      </c>
      <c r="F4" s="28">
        <v>1388.7</v>
      </c>
      <c r="G4" s="25">
        <v>1.6</v>
      </c>
      <c r="H4" s="29">
        <f>(C4-D4)/F4</f>
        <v>1.5803989342550586E-2</v>
      </c>
      <c r="I4" s="30">
        <f>H4*SQRT((E4/C4)^2+(G4/F4)^2)</f>
        <v>7.4266740523912505E-5</v>
      </c>
      <c r="J4" s="27">
        <f t="shared" ref="J4:J13" si="0">I4/H4</f>
        <v>4.6992401041398508E-3</v>
      </c>
      <c r="K4" s="31">
        <f>H4/$N$16</f>
        <v>0.9762635902080754</v>
      </c>
      <c r="L4" s="32">
        <f>K4*J4</f>
        <v>4.5876970153173411E-3</v>
      </c>
      <c r="M4" s="33"/>
    </row>
    <row r="5" spans="1:16" x14ac:dyDescent="0.2">
      <c r="E5" s="35"/>
    </row>
    <row r="6" spans="1:16" ht="33" customHeight="1" x14ac:dyDescent="0.2">
      <c r="A6" s="68" t="s">
        <v>14</v>
      </c>
      <c r="B6" s="69"/>
      <c r="C6" s="70" t="s">
        <v>5</v>
      </c>
      <c r="D6" s="71"/>
      <c r="E6" s="69"/>
      <c r="F6" s="72" t="s">
        <v>17</v>
      </c>
      <c r="G6" s="73"/>
      <c r="H6" s="74" t="s">
        <v>10</v>
      </c>
      <c r="I6" s="71"/>
      <c r="J6" s="71"/>
      <c r="K6" s="38"/>
      <c r="L6" s="39"/>
      <c r="M6" s="5"/>
      <c r="N6" s="61"/>
      <c r="O6" s="59"/>
      <c r="P6" s="60"/>
    </row>
    <row r="7" spans="1:16" ht="32" x14ac:dyDescent="0.2">
      <c r="A7" s="1" t="s">
        <v>3</v>
      </c>
      <c r="B7" s="5" t="s">
        <v>0</v>
      </c>
      <c r="C7" s="6" t="s">
        <v>15</v>
      </c>
      <c r="D7" s="7" t="s">
        <v>16</v>
      </c>
      <c r="E7" s="5" t="s">
        <v>4</v>
      </c>
      <c r="F7" s="1" t="s">
        <v>18</v>
      </c>
      <c r="G7" s="5" t="s">
        <v>19</v>
      </c>
      <c r="H7" s="1" t="s">
        <v>20</v>
      </c>
      <c r="I7" s="8" t="s">
        <v>4</v>
      </c>
      <c r="J7" s="7" t="s">
        <v>11</v>
      </c>
      <c r="K7" s="1" t="s">
        <v>25</v>
      </c>
      <c r="L7" s="2" t="s">
        <v>4</v>
      </c>
      <c r="M7" s="40" t="s">
        <v>13</v>
      </c>
      <c r="N7" s="78" t="s">
        <v>21</v>
      </c>
      <c r="O7" s="79"/>
      <c r="P7" s="80"/>
    </row>
    <row r="8" spans="1:16" x14ac:dyDescent="0.2">
      <c r="A8" s="11">
        <v>0.61249999999999993</v>
      </c>
      <c r="B8" s="12" t="s">
        <v>1</v>
      </c>
      <c r="C8" s="13">
        <v>22.03</v>
      </c>
      <c r="D8" s="14">
        <v>3.0000000000000001E-3</v>
      </c>
      <c r="E8" s="15">
        <v>0.1</v>
      </c>
      <c r="F8" s="41">
        <v>1393.3</v>
      </c>
      <c r="G8" s="15">
        <v>1.2</v>
      </c>
      <c r="H8" s="42">
        <f>(C8-D8)/F8</f>
        <v>1.5809229885882438E-2</v>
      </c>
      <c r="I8" s="43">
        <f>H8*SQRT((E8/C8)^2+(G8/F8)^2)</f>
        <v>7.3042577533943327E-5</v>
      </c>
      <c r="J8" s="14">
        <f t="shared" si="0"/>
        <v>4.6202489344006554E-3</v>
      </c>
      <c r="K8" s="20">
        <f>H8/$N$16</f>
        <v>0.97658731553697187</v>
      </c>
      <c r="L8" s="21">
        <f t="shared" ref="L8:L13" si="1">K8*J8</f>
        <v>4.5120765039588905E-3</v>
      </c>
      <c r="M8" s="44">
        <v>1</v>
      </c>
      <c r="N8" s="41"/>
      <c r="O8" s="54"/>
      <c r="P8" s="55"/>
    </row>
    <row r="9" spans="1:16" x14ac:dyDescent="0.2">
      <c r="A9" s="11">
        <v>0.61527777777777781</v>
      </c>
      <c r="B9" s="12" t="s">
        <v>6</v>
      </c>
      <c r="C9" s="45">
        <v>22.6</v>
      </c>
      <c r="D9" s="19">
        <v>3.0000000000000001E-3</v>
      </c>
      <c r="E9" s="12">
        <v>0.1</v>
      </c>
      <c r="F9" s="16">
        <v>1397.8</v>
      </c>
      <c r="G9" s="12">
        <v>1.4</v>
      </c>
      <c r="H9" s="46">
        <f>(C9-D9)/F9</f>
        <v>1.6166118185720418E-2</v>
      </c>
      <c r="I9" s="36">
        <f t="shared" ref="I9:I13" si="2">H9*SQRT((E9/C9)^2+(G9/F9)^2)</f>
        <v>7.3341132108976781E-5</v>
      </c>
      <c r="J9" s="19">
        <f t="shared" si="0"/>
        <v>4.536718788420044E-3</v>
      </c>
      <c r="K9" s="46">
        <f t="shared" ref="K9:K13" si="3">H9/$N$16</f>
        <v>0.99863346131391229</v>
      </c>
      <c r="L9" s="47">
        <f t="shared" si="1"/>
        <v>4.530519186687767E-3</v>
      </c>
      <c r="M9" s="48">
        <f>1-K12</f>
        <v>0.9992195280776216</v>
      </c>
      <c r="N9" s="56" t="s">
        <v>22</v>
      </c>
      <c r="P9" s="22"/>
    </row>
    <row r="10" spans="1:16" x14ac:dyDescent="0.2">
      <c r="A10" s="11">
        <v>0.61597222222222225</v>
      </c>
      <c r="B10" s="12" t="s">
        <v>7</v>
      </c>
      <c r="C10" s="45">
        <v>21.9</v>
      </c>
      <c r="D10" s="19">
        <v>3.0000000000000001E-3</v>
      </c>
      <c r="E10" s="12">
        <v>0.1</v>
      </c>
      <c r="F10" s="16">
        <v>1387.4</v>
      </c>
      <c r="G10" s="12">
        <v>1.7</v>
      </c>
      <c r="H10" s="46">
        <f t="shared" ref="H10:H13" si="4">(C10-D10)/F10</f>
        <v>1.5782759117774253E-2</v>
      </c>
      <c r="I10" s="36">
        <f t="shared" si="2"/>
        <v>7.4617018504536967E-5</v>
      </c>
      <c r="J10" s="19">
        <f t="shared" si="0"/>
        <v>4.7277550108779558E-3</v>
      </c>
      <c r="K10" s="46">
        <f t="shared" si="3"/>
        <v>0.97495213048661977</v>
      </c>
      <c r="L10" s="47">
        <f t="shared" si="1"/>
        <v>4.6093348202742553E-3</v>
      </c>
      <c r="M10" s="48">
        <f>M9-K12</f>
        <v>0.9984390561552432</v>
      </c>
      <c r="N10" s="56" t="s">
        <v>23</v>
      </c>
      <c r="P10" s="22"/>
    </row>
    <row r="11" spans="1:16" x14ac:dyDescent="0.2">
      <c r="A11" s="11">
        <v>0.61944444444444446</v>
      </c>
      <c r="B11" s="12" t="s">
        <v>8</v>
      </c>
      <c r="C11" s="49">
        <v>0.36299999999999999</v>
      </c>
      <c r="D11" s="19">
        <v>2E-3</v>
      </c>
      <c r="E11" s="12">
        <v>1E-3</v>
      </c>
      <c r="F11" s="16">
        <v>1387.5</v>
      </c>
      <c r="G11" s="12">
        <v>1.3</v>
      </c>
      <c r="H11" s="46">
        <f t="shared" si="4"/>
        <v>2.6018018018018018E-4</v>
      </c>
      <c r="I11" s="36">
        <f t="shared" si="2"/>
        <v>7.5707019493126276E-7</v>
      </c>
      <c r="J11" s="19">
        <f t="shared" si="0"/>
        <v>2.9097919542025682E-3</v>
      </c>
      <c r="K11" s="46">
        <f t="shared" si="3"/>
        <v>1.6072172114151347E-2</v>
      </c>
      <c r="L11" s="47">
        <f t="shared" si="1"/>
        <v>4.6766677104316469E-5</v>
      </c>
      <c r="M11" s="50" t="s">
        <v>12</v>
      </c>
      <c r="N11" s="56" t="s">
        <v>24</v>
      </c>
      <c r="P11" s="22"/>
    </row>
    <row r="12" spans="1:16" x14ac:dyDescent="0.2">
      <c r="A12" s="11">
        <v>0.62569444444444444</v>
      </c>
      <c r="B12" s="12" t="s">
        <v>9</v>
      </c>
      <c r="C12" s="51">
        <v>2.1499999999999998E-2</v>
      </c>
      <c r="D12" s="19">
        <v>4.0000000000000001E-3</v>
      </c>
      <c r="E12" s="52">
        <v>1E-4</v>
      </c>
      <c r="F12" s="16">
        <v>1385.1</v>
      </c>
      <c r="G12" s="12">
        <v>1.7</v>
      </c>
      <c r="H12" s="46">
        <f t="shared" si="4"/>
        <v>1.2634466825499963E-5</v>
      </c>
      <c r="I12" s="36">
        <f t="shared" si="2"/>
        <v>6.0776511908735408E-8</v>
      </c>
      <c r="J12" s="19">
        <f t="shared" si="0"/>
        <v>4.8103740939879668E-3</v>
      </c>
      <c r="K12" s="46">
        <f t="shared" si="3"/>
        <v>7.8047192237835049E-4</v>
      </c>
      <c r="L12" s="47">
        <f t="shared" si="1"/>
        <v>3.7543619164938045E-6</v>
      </c>
      <c r="M12" s="50" t="s">
        <v>12</v>
      </c>
      <c r="N12" s="56" t="s">
        <v>22</v>
      </c>
      <c r="P12" s="22"/>
    </row>
    <row r="13" spans="1:16" x14ac:dyDescent="0.2">
      <c r="A13" s="24">
        <v>0.63611111111111118</v>
      </c>
      <c r="B13" s="25" t="s">
        <v>2</v>
      </c>
      <c r="C13" s="26">
        <v>22.7</v>
      </c>
      <c r="D13" s="27">
        <v>3.0000000000000001E-3</v>
      </c>
      <c r="E13" s="25">
        <v>0.1</v>
      </c>
      <c r="F13" s="28">
        <v>1389.1</v>
      </c>
      <c r="G13" s="25">
        <v>2.2999999999999998</v>
      </c>
      <c r="H13" s="31">
        <f t="shared" si="4"/>
        <v>1.633935641782449E-2</v>
      </c>
      <c r="I13" s="30">
        <f t="shared" si="2"/>
        <v>7.6895813678452715E-5</v>
      </c>
      <c r="J13" s="27">
        <f t="shared" si="0"/>
        <v>4.7061715108048935E-3</v>
      </c>
      <c r="K13" s="31">
        <f t="shared" si="3"/>
        <v>1.0093349478037739</v>
      </c>
      <c r="L13" s="32">
        <f t="shared" si="1"/>
        <v>4.7501033762138651E-3</v>
      </c>
      <c r="M13" s="53">
        <f>M10-K11</f>
        <v>0.98236688404109185</v>
      </c>
      <c r="N13" s="57" t="s">
        <v>24</v>
      </c>
      <c r="O13" s="58"/>
      <c r="P13" s="33"/>
    </row>
    <row r="14" spans="1:16" ht="17" thickBot="1" x14ac:dyDescent="0.25"/>
    <row r="15" spans="1:16" ht="53" customHeight="1" thickBot="1" x14ac:dyDescent="0.25">
      <c r="H15" s="35"/>
      <c r="N15" s="75" t="s">
        <v>26</v>
      </c>
      <c r="O15" s="76"/>
      <c r="P15" s="77"/>
    </row>
    <row r="16" spans="1:16" x14ac:dyDescent="0.2">
      <c r="N16" s="62">
        <f>(H3+H8)/2</f>
        <v>1.6188240041997481E-2</v>
      </c>
      <c r="O16" s="63" t="s">
        <v>27</v>
      </c>
      <c r="P16" s="64">
        <f>0.03*N16</f>
        <v>4.8564720125992444E-4</v>
      </c>
    </row>
    <row r="17" spans="14:16" ht="17" thickBot="1" x14ac:dyDescent="0.25">
      <c r="N17" s="65"/>
      <c r="O17" s="66"/>
      <c r="P17" s="67" t="s">
        <v>28</v>
      </c>
    </row>
  </sheetData>
  <mergeCells count="10">
    <mergeCell ref="A1:B1"/>
    <mergeCell ref="C1:E1"/>
    <mergeCell ref="F1:G1"/>
    <mergeCell ref="H1:J1"/>
    <mergeCell ref="A6:B6"/>
    <mergeCell ref="C6:E6"/>
    <mergeCell ref="F6:G6"/>
    <mergeCell ref="H6:J6"/>
    <mergeCell ref="N15:P15"/>
    <mergeCell ref="N7:P7"/>
  </mergeCells>
  <phoneticPr fontId="5" type="noConversion"/>
  <pageMargins left="0.25" right="0.25" top="0.75" bottom="0.75" header="0.3" footer="0.3"/>
  <pageSetup scale="77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 Arai</dc:creator>
  <cp:lastModifiedBy>Koji Arai</cp:lastModifiedBy>
  <cp:lastPrinted>2016-08-09T18:10:44Z</cp:lastPrinted>
  <dcterms:created xsi:type="dcterms:W3CDTF">2016-08-09T16:36:06Z</dcterms:created>
  <dcterms:modified xsi:type="dcterms:W3CDTF">2016-08-09T18:10:46Z</dcterms:modified>
</cp:coreProperties>
</file>